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24226"/>
  <mc:AlternateContent xmlns:mc="http://schemas.openxmlformats.org/markup-compatibility/2006">
    <mc:Choice Requires="x15">
      <x15ac:absPath xmlns:x15ac="http://schemas.microsoft.com/office/spreadsheetml/2010/11/ac" url="D:\THIAGO\7-PROFISSIONAL\P1-ARQUITETURA\P1.1-parceria VOLPI Consultoria\__2023\04-2023\1-RECURSO PRÓPRIO - Mirante do Cruzeiro (Pirauba)\"/>
    </mc:Choice>
  </mc:AlternateContent>
  <xr:revisionPtr revIDLastSave="0" documentId="13_ncr:1_{B4C6D16A-515A-4CF1-8D97-FA19EAA74CFE}" xr6:coauthVersionLast="36" xr6:coauthVersionMax="36" xr10:uidLastSave="{00000000-0000-0000-0000-000000000000}"/>
  <bookViews>
    <workbookView xWindow="-108" yWindow="-108" windowWidth="23256" windowHeight="12576" tabRatio="964" xr2:uid="{00000000-000D-0000-FFFF-FFFF00000000}"/>
  </bookViews>
  <sheets>
    <sheet name="PLANILHA" sheetId="22" r:id="rId1"/>
    <sheet name="CRONOGRAMA" sheetId="93" r:id="rId2"/>
  </sheets>
  <externalReferences>
    <externalReference r:id="rId3"/>
    <externalReference r:id="rId4"/>
    <externalReference r:id="rId5"/>
  </externalReferences>
  <definedNames>
    <definedName name="____sub1" localSheetId="1">#REF!</definedName>
    <definedName name="____sub1">#N/A</definedName>
    <definedName name="____sub2" localSheetId="1">#REF!</definedName>
    <definedName name="____sub2">#N/A</definedName>
    <definedName name="____sub3" localSheetId="1">#REF!</definedName>
    <definedName name="____sub3">#N/A</definedName>
    <definedName name="_Fill" localSheetId="1" hidden="1">#REF!</definedName>
    <definedName name="_Fill" hidden="1">#N/A</definedName>
    <definedName name="_xlnm._FilterDatabase" localSheetId="0" hidden="1">PLANILHA!#REF!</definedName>
    <definedName name="_Key1" localSheetId="1" hidden="1">#REF!</definedName>
    <definedName name="_Key1" hidden="1">#N/A</definedName>
    <definedName name="_Key2" localSheetId="1" hidden="1">#REF!</definedName>
    <definedName name="_Key2" hidden="1">#N/A</definedName>
    <definedName name="_Order1" hidden="1">255</definedName>
    <definedName name="_Order2" hidden="1">255</definedName>
    <definedName name="_Sort" localSheetId="1" hidden="1">#REF!</definedName>
    <definedName name="_Sort" hidden="1">#N/A</definedName>
    <definedName name="a">#REF!</definedName>
    <definedName name="AA" localSheetId="1" hidden="1">{#N/A,#N/A,FALSE,"ALVENARIA";#N/A,#N/A,FALSE,"BLOCOS";#N/A,#N/A,FALSE,"CINTAS";#N/A,#N/A,FALSE,"CORTINA";#N/A,#N/A,FALSE,"LAJES";#N/A,#N/A,FALSE,"PILARES";#N/A,#N/A,FALSE,"VIGAS"}</definedName>
    <definedName name="AA" hidden="1">{#N/A,#N/A,FALSE,"ALVENARIA";#N/A,#N/A,FALSE,"BLOCOS";#N/A,#N/A,FALSE,"CINTAS";#N/A,#N/A,FALSE,"CORTINA";#N/A,#N/A,FALSE,"LAJES";#N/A,#N/A,FALSE,"PILARES";#N/A,#N/A,FALSE,"VIGAS"}</definedName>
    <definedName name="ABC">OFFSET([3]Composições!#REF!,1,0):OFFSET([3]Composições!#REF!,-1,0)</definedName>
    <definedName name="ademir" localSheetId="1" hidden="1">{#N/A,#N/A,FALSE,"Cronograma";#N/A,#N/A,FALSE,"Cronogr. 2"}</definedName>
    <definedName name="ademir" hidden="1">{#N/A,#N/A,FALSE,"Cronograma";#N/A,#N/A,FALSE,"Cronogr. 2"}</definedName>
    <definedName name="AREA">#REF!</definedName>
    <definedName name="_xlnm.Print_Area" localSheetId="1">CRONOGRAMA!$A$1:$M$24</definedName>
    <definedName name="_xlnm.Print_Area" localSheetId="0">PLANILHA!$A$1:$I$77</definedName>
    <definedName name="B">#REF!</definedName>
    <definedName name="BDI">#REF!</definedName>
    <definedName name="bosta" localSheetId="1" hidden="1">{#N/A,#N/A,FALSE,"Cronograma";#N/A,#N/A,FALSE,"Cronogr. 2"}</definedName>
    <definedName name="bosta" hidden="1">{#N/A,#N/A,FALSE,"Cronograma";#N/A,#N/A,FALSE,"Cronogr. 2"}</definedName>
    <definedName name="CA´L" localSheetId="1" hidden="1">{#N/A,#N/A,FALSE,"Cronograma";#N/A,#N/A,FALSE,"Cronogr. 2"}</definedName>
    <definedName name="CA´L" hidden="1">{#N/A,#N/A,FALSE,"Cronograma";#N/A,#N/A,FALSE,"Cronogr. 2"}</definedName>
    <definedName name="CalculoFossa20" localSheetId="1" hidden="1">{#N/A,#N/A,FALSE,"ALVENARIA";#N/A,#N/A,FALSE,"BLOCOS";#N/A,#N/A,FALSE,"CINTAS";#N/A,#N/A,FALSE,"CORTINA";#N/A,#N/A,FALSE,"LAJES";#N/A,#N/A,FALSE,"PILARES";#N/A,#N/A,FALSE,"VIGAS"}</definedName>
    <definedName name="CalculoFossa20" hidden="1">{#N/A,#N/A,FALSE,"ALVENARIA";#N/A,#N/A,FALSE,"BLOCOS";#N/A,#N/A,FALSE,"CINTAS";#N/A,#N/A,FALSE,"CORTINA";#N/A,#N/A,FALSE,"LAJES";#N/A,#N/A,FALSE,"PILARES";#N/A,#N/A,FALSE,"VIGAS"}</definedName>
    <definedName name="Cedro1COMPLETO" localSheetId="1" hidden="1">{#N/A,#N/A,FALSE,"ALVENARIA";#N/A,#N/A,FALSE,"BLOCOS";#N/A,#N/A,FALSE,"CINTAS";#N/A,#N/A,FALSE,"CORTINA";#N/A,#N/A,FALSE,"LAJES";#N/A,#N/A,FALSE,"PILARES";#N/A,#N/A,FALSE,"VIGAS"}</definedName>
    <definedName name="Cedro1COMPLETO" hidden="1">{#N/A,#N/A,FALSE,"ALVENARIA";#N/A,#N/A,FALSE,"BLOCOS";#N/A,#N/A,FALSE,"CINTAS";#N/A,#N/A,FALSE,"CORTINA";#N/A,#N/A,FALSE,"LAJES";#N/A,#N/A,FALSE,"PILARES";#N/A,#N/A,FALSE,"VIGAS"}</definedName>
    <definedName name="ciclovia" localSheetId="1" hidden="1">{#N/A,#N/A,FALSE,"ALVENARIA";#N/A,#N/A,FALSE,"BLOCOS";#N/A,#N/A,FALSE,"CINTAS";#N/A,#N/A,FALSE,"CORTINA";#N/A,#N/A,FALSE,"LAJES";#N/A,#N/A,FALSE,"PILARES";#N/A,#N/A,FALSE,"VIGAS"}</definedName>
    <definedName name="ciclovia" hidden="1">{#N/A,#N/A,FALSE,"ALVENARIA";#N/A,#N/A,FALSE,"BLOCOS";#N/A,#N/A,FALSE,"CINTAS";#N/A,#N/A,FALSE,"CORTINA";#N/A,#N/A,FALSE,"LAJES";#N/A,#N/A,FALSE,"PILARES";#N/A,#N/A,FALSE,"VIGAS"}</definedName>
    <definedName name="ciclovia2" localSheetId="1" hidden="1">{#N/A,#N/A,FALSE,"ALVENARIA";#N/A,#N/A,FALSE,"BLOCOS";#N/A,#N/A,FALSE,"CINTAS";#N/A,#N/A,FALSE,"CORTINA";#N/A,#N/A,FALSE,"LAJES";#N/A,#N/A,FALSE,"PILARES";#N/A,#N/A,FALSE,"VIGAS"}</definedName>
    <definedName name="ciclovia2" hidden="1">{#N/A,#N/A,FALSE,"ALVENARIA";#N/A,#N/A,FALSE,"BLOCOS";#N/A,#N/A,FALSE,"CINTAS";#N/A,#N/A,FALSE,"CORTINA";#N/A,#N/A,FALSE,"LAJES";#N/A,#N/A,FALSE,"PILARES";#N/A,#N/A,FALSE,"VIGAS"}</definedName>
    <definedName name="ciclovia3" localSheetId="1" hidden="1">{#N/A,#N/A,FALSE,"ALVENARIA";#N/A,#N/A,FALSE,"BLOCOS";#N/A,#N/A,FALSE,"CINTAS";#N/A,#N/A,FALSE,"CORTINA";#N/A,#N/A,FALSE,"LAJES";#N/A,#N/A,FALSE,"PILARES";#N/A,#N/A,FALSE,"VIGAS"}</definedName>
    <definedName name="ciclovia3" hidden="1">{#N/A,#N/A,FALSE,"ALVENARIA";#N/A,#N/A,FALSE,"BLOCOS";#N/A,#N/A,FALSE,"CINTAS";#N/A,#N/A,FALSE,"CORTINA";#N/A,#N/A,FALSE,"LAJES";#N/A,#N/A,FALSE,"PILARES";#N/A,#N/A,FALSE,"VIGAS"}</definedName>
    <definedName name="ciclovia4" localSheetId="1" hidden="1">{#N/A,#N/A,FALSE,"ALVENARIA";#N/A,#N/A,FALSE,"BLOCOS";#N/A,#N/A,FALSE,"CINTAS";#N/A,#N/A,FALSE,"CORTINA";#N/A,#N/A,FALSE,"LAJES";#N/A,#N/A,FALSE,"PILARES";#N/A,#N/A,FALSE,"VIGAS"}</definedName>
    <definedName name="ciclovia4" hidden="1">{#N/A,#N/A,FALSE,"ALVENARIA";#N/A,#N/A,FALSE,"BLOCOS";#N/A,#N/A,FALSE,"CINTAS";#N/A,#N/A,FALSE,"CORTINA";#N/A,#N/A,FALSE,"LAJES";#N/A,#N/A,FALSE,"PILARES";#N/A,#N/A,FALSE,"VIGAS"}</definedName>
    <definedName name="ciclovia5" localSheetId="1" hidden="1">{#N/A,#N/A,FALSE,"ALVENARIA";#N/A,#N/A,FALSE,"BLOCOS";#N/A,#N/A,FALSE,"CINTAS";#N/A,#N/A,FALSE,"CORTINA";#N/A,#N/A,FALSE,"LAJES";#N/A,#N/A,FALSE,"PILARES";#N/A,#N/A,FALSE,"VIGAS"}</definedName>
    <definedName name="ciclovia5" hidden="1">{#N/A,#N/A,FALSE,"ALVENARIA";#N/A,#N/A,FALSE,"BLOCOS";#N/A,#N/A,FALSE,"CINTAS";#N/A,#N/A,FALSE,"CORTINA";#N/A,#N/A,FALSE,"LAJES";#N/A,#N/A,FALSE,"PILARES";#N/A,#N/A,FALSE,"VIGAS"}</definedName>
    <definedName name="ciclovia6" localSheetId="1" hidden="1">{#N/A,#N/A,FALSE,"ALVENARIA";#N/A,#N/A,FALSE,"BLOCOS";#N/A,#N/A,FALSE,"CINTAS";#N/A,#N/A,FALSE,"CORTINA";#N/A,#N/A,FALSE,"LAJES";#N/A,#N/A,FALSE,"PILARES";#N/A,#N/A,FALSE,"VIGAS"}</definedName>
    <definedName name="ciclovia6" hidden="1">{#N/A,#N/A,FALSE,"ALVENARIA";#N/A,#N/A,FALSE,"BLOCOS";#N/A,#N/A,FALSE,"CINTAS";#N/A,#N/A,FALSE,"CORTINA";#N/A,#N/A,FALSE,"LAJES";#N/A,#N/A,FALSE,"PILARES";#N/A,#N/A,FALSE,"VIGAS"}</definedName>
    <definedName name="ciclovia7" localSheetId="1" hidden="1">{#N/A,#N/A,FALSE,"ALVENARIA";#N/A,#N/A,FALSE,"BLOCOS";#N/A,#N/A,FALSE,"CINTAS";#N/A,#N/A,FALSE,"CORTINA";#N/A,#N/A,FALSE,"LAJES";#N/A,#N/A,FALSE,"PILARES";#N/A,#N/A,FALSE,"VIGAS"}</definedName>
    <definedName name="ciclovia7" hidden="1">{#N/A,#N/A,FALSE,"ALVENARIA";#N/A,#N/A,FALSE,"BLOCOS";#N/A,#N/A,FALSE,"CINTAS";#N/A,#N/A,FALSE,"CORTINA";#N/A,#N/A,FALSE,"LAJES";#N/A,#N/A,FALSE,"PILARES";#N/A,#N/A,FALSE,"VIGAS"}</definedName>
    <definedName name="ciclovia8" localSheetId="1" hidden="1">{#N/A,#N/A,FALSE,"ALVENARIA";#N/A,#N/A,FALSE,"BLOCOS";#N/A,#N/A,FALSE,"CINTAS";#N/A,#N/A,FALSE,"CORTINA";#N/A,#N/A,FALSE,"LAJES";#N/A,#N/A,FALSE,"PILARES";#N/A,#N/A,FALSE,"VIGAS"}</definedName>
    <definedName name="ciclovia8" hidden="1">{#N/A,#N/A,FALSE,"ALVENARIA";#N/A,#N/A,FALSE,"BLOCOS";#N/A,#N/A,FALSE,"CINTAS";#N/A,#N/A,FALSE,"CORTINA";#N/A,#N/A,FALSE,"LAJES";#N/A,#N/A,FALSE,"PILARES";#N/A,#N/A,FALSE,"VIGAS"}</definedName>
    <definedName name="concorrentes" localSheetId="1" hidden="1">{#N/A,#N/A,FALSE,"Cronograma";#N/A,#N/A,FALSE,"Cronogr. 2"}</definedName>
    <definedName name="concorrentes" hidden="1">{#N/A,#N/A,FALSE,"Cronograma";#N/A,#N/A,FALSE,"Cronogr. 2"}</definedName>
    <definedName name="cotação" localSheetId="1" hidden="1">{#N/A,#N/A,FALSE,"ALVENARIA";#N/A,#N/A,FALSE,"BLOCOS";#N/A,#N/A,FALSE,"CINTAS";#N/A,#N/A,FALSE,"CORTINA";#N/A,#N/A,FALSE,"LAJES";#N/A,#N/A,FALSE,"PILARES";#N/A,#N/A,FALSE,"VIGAS"}</definedName>
    <definedName name="cotação" hidden="1">{#N/A,#N/A,FALSE,"ALVENARIA";#N/A,#N/A,FALSE,"BLOCOS";#N/A,#N/A,FALSE,"CINTAS";#N/A,#N/A,FALSE,"CORTINA";#N/A,#N/A,FALSE,"LAJES";#N/A,#N/A,FALSE,"PILARES";#N/A,#N/A,FALSE,"VIGAS"}</definedName>
    <definedName name="ddd" localSheetId="1" hidden="1">{#N/A,#N/A,FALSE,"ALVENARIA";#N/A,#N/A,FALSE,"BLOCOS";#N/A,#N/A,FALSE,"CINTAS";#N/A,#N/A,FALSE,"CORTINA";#N/A,#N/A,FALSE,"LAJES";#N/A,#N/A,FALSE,"PILARES";#N/A,#N/A,FALSE,"VIGAS"}</definedName>
    <definedName name="ddd" hidden="1">{#N/A,#N/A,FALSE,"ALVENARIA";#N/A,#N/A,FALSE,"BLOCOS";#N/A,#N/A,FALSE,"CINTAS";#N/A,#N/A,FALSE,"CORTINA";#N/A,#N/A,FALSE,"LAJES";#N/A,#N/A,FALSE,"PILARES";#N/A,#N/A,FALSE,"VIGAS"}</definedName>
    <definedName name="DOLAR">[1]INSUMOS!$G$8</definedName>
    <definedName name="EMPRESAS">OFFSET([3]Composições!#REF!,1,0):OFFSET([3]Composições!#REF!,-1,0)</definedName>
    <definedName name="Excel_BuiltIn_Print_Area_2">#REF!</definedName>
    <definedName name="Excel_BuiltIn_Print_Area_2_1">#REF!</definedName>
    <definedName name="Excel_BuiltIn_Print_Area_2_1_1">#REF!</definedName>
    <definedName name="Excel_BuiltIn_Print_Area_2_1_1_1">#REF!</definedName>
    <definedName name="Excel_BuiltIn_Print_Area_4">#REF!</definedName>
    <definedName name="Fossa20" localSheetId="1" hidden="1">{#N/A,#N/A,FALSE,"ALVENARIA";#N/A,#N/A,FALSE,"BLOCOS";#N/A,#N/A,FALSE,"CINTAS";#N/A,#N/A,FALSE,"CORTINA";#N/A,#N/A,FALSE,"LAJES";#N/A,#N/A,FALSE,"PILARES";#N/A,#N/A,FALSE,"VIGAS"}</definedName>
    <definedName name="Fossa20" hidden="1">{#N/A,#N/A,FALSE,"ALVENARIA";#N/A,#N/A,FALSE,"BLOCOS";#N/A,#N/A,FALSE,"CINTAS";#N/A,#N/A,FALSE,"CORTINA";#N/A,#N/A,FALSE,"LAJES";#N/A,#N/A,FALSE,"PILARES";#N/A,#N/A,FALSE,"VIGAS"}</definedName>
    <definedName name="fran" localSheetId="1" hidden="1">{#N/A,#N/A,FALSE,"ALVENARIA";#N/A,#N/A,FALSE,"BLOCOS";#N/A,#N/A,FALSE,"CINTAS";#N/A,#N/A,FALSE,"CORTINA";#N/A,#N/A,FALSE,"LAJES";#N/A,#N/A,FALSE,"PILARES";#N/A,#N/A,FALSE,"VIGAS"}</definedName>
    <definedName name="fran" hidden="1">{#N/A,#N/A,FALSE,"ALVENARIA";#N/A,#N/A,FALSE,"BLOCOS";#N/A,#N/A,FALSE,"CINTAS";#N/A,#N/A,FALSE,"CORTINA";#N/A,#N/A,FALSE,"LAJES";#N/A,#N/A,FALSE,"PILARES";#N/A,#N/A,FALSE,"VIGAS"}</definedName>
    <definedName name="INDICES">OFFSET([3]Composições!#REF!,1,0):OFFSET([3]Composições!#REF!,-1,0)</definedName>
    <definedName name="mac" localSheetId="1" hidden="1">{#N/A,#N/A,FALSE,"ALVENARIA";#N/A,#N/A,FALSE,"BLOCOS";#N/A,#N/A,FALSE,"CINTAS";#N/A,#N/A,FALSE,"CORTINA";#N/A,#N/A,FALSE,"LAJES";#N/A,#N/A,FALSE,"PILARES";#N/A,#N/A,FALSE,"VIGAS"}</definedName>
    <definedName name="mac" hidden="1">{#N/A,#N/A,FALSE,"ALVENARIA";#N/A,#N/A,FALSE,"BLOCOS";#N/A,#N/A,FALSE,"CINTAS";#N/A,#N/A,FALSE,"CORTINA";#N/A,#N/A,FALSE,"LAJES";#N/A,#N/A,FALSE,"PILARES";#N/A,#N/A,FALSE,"VIGAS"}</definedName>
    <definedName name="MACAHDO" localSheetId="1" hidden="1">{#N/A,#N/A,FALSE,"ALVENARIA";#N/A,#N/A,FALSE,"BLOCOS";#N/A,#N/A,FALSE,"CINTAS";#N/A,#N/A,FALSE,"CORTINA";#N/A,#N/A,FALSE,"LAJES";#N/A,#N/A,FALSE,"PILARES";#N/A,#N/A,FALSE,"VIGAS"}</definedName>
    <definedName name="MACAHDO" hidden="1">{#N/A,#N/A,FALSE,"ALVENARIA";#N/A,#N/A,FALSE,"BLOCOS";#N/A,#N/A,FALSE,"CINTAS";#N/A,#N/A,FALSE,"CORTINA";#N/A,#N/A,FALSE,"LAJES";#N/A,#N/A,FALSE,"PILARES";#N/A,#N/A,FALSE,"VIGAS"}</definedName>
    <definedName name="MACHADO" localSheetId="1" hidden="1">{#N/A,#N/A,FALSE,"ALVENARIA";#N/A,#N/A,FALSE,"BLOCOS";#N/A,#N/A,FALSE,"CINTAS";#N/A,#N/A,FALSE,"CORTINA";#N/A,#N/A,FALSE,"LAJES";#N/A,#N/A,FALSE,"PILARES";#N/A,#N/A,FALSE,"VIGAS"}</definedName>
    <definedName name="MACHADO" hidden="1">{#N/A,#N/A,FALSE,"ALVENARIA";#N/A,#N/A,FALSE,"BLOCOS";#N/A,#N/A,FALSE,"CINTAS";#N/A,#N/A,FALSE,"CORTINA";#N/A,#N/A,FALSE,"LAJES";#N/A,#N/A,FALSE,"PILARES";#N/A,#N/A,FALSE,"VIGAS"}</definedName>
    <definedName name="noo" localSheetId="1" hidden="1">{#N/A,#N/A,FALSE,"ALVENARIA";#N/A,#N/A,FALSE,"BLOCOS";#N/A,#N/A,FALSE,"CINTAS";#N/A,#N/A,FALSE,"CORTINA";#N/A,#N/A,FALSE,"LAJES";#N/A,#N/A,FALSE,"PILARES";#N/A,#N/A,FALSE,"VIGAS"}</definedName>
    <definedName name="noo" hidden="1">{#N/A,#N/A,FALSE,"ALVENARIA";#N/A,#N/A,FALSE,"BLOCOS";#N/A,#N/A,FALSE,"CINTAS";#N/A,#N/A,FALSE,"CORTINA";#N/A,#N/A,FALSE,"LAJES";#N/A,#N/A,FALSE,"PILARES";#N/A,#N/A,FALSE,"VIGAS"}</definedName>
    <definedName name="obra">#REF!</definedName>
    <definedName name="obra1">#REF!</definedName>
    <definedName name="obra2">#REF!</definedName>
    <definedName name="obra3">#REF!</definedName>
    <definedName name="obra4">#REF!</definedName>
    <definedName name="obra5">#REF!</definedName>
    <definedName name="orcamento" localSheetId="1" hidden="1">{#N/A,#N/A,FALSE,"ALVENARIA";#N/A,#N/A,FALSE,"BLOCOS";#N/A,#N/A,FALSE,"CINTAS";#N/A,#N/A,FALSE,"CORTINA";#N/A,#N/A,FALSE,"LAJES";#N/A,#N/A,FALSE,"PILARES";#N/A,#N/A,FALSE,"VIGAS"}</definedName>
    <definedName name="orcamento" hidden="1">{#N/A,#N/A,FALSE,"ALVENARIA";#N/A,#N/A,FALSE,"BLOCOS";#N/A,#N/A,FALSE,"CINTAS";#N/A,#N/A,FALSE,"CORTINA";#N/A,#N/A,FALSE,"LAJES";#N/A,#N/A,FALSE,"PILARES";#N/A,#N/A,FALSE,"VIGAS"}</definedName>
    <definedName name="P.1">#REF!</definedName>
    <definedName name="P.10">#REF!</definedName>
    <definedName name="P.11">#REF!</definedName>
    <definedName name="P.12">#REF!</definedName>
    <definedName name="P.13">#REF!</definedName>
    <definedName name="P.14">#REF!</definedName>
    <definedName name="P.15">#REF!</definedName>
    <definedName name="P.2">#REF!</definedName>
    <definedName name="P.3">#REF!</definedName>
    <definedName name="P.4">#REF!</definedName>
    <definedName name="P.5">#REF!</definedName>
    <definedName name="P.6">#REF!</definedName>
    <definedName name="P.7">#REF!</definedName>
    <definedName name="P.8">#REF!</definedName>
    <definedName name="P.9">#REF!</definedName>
    <definedName name="Pedreiro_de_acabamento">[1]INSUMOS!$B$11</definedName>
    <definedName name="Popular" localSheetId="1" hidden="1">{#N/A,#N/A,FALSE,"Cronograma";#N/A,#N/A,FALSE,"Cronogr. 2"}</definedName>
    <definedName name="Popular" hidden="1">{#N/A,#N/A,FALSE,"Cronograma";#N/A,#N/A,FALSE,"Cronogr. 2"}</definedName>
    <definedName name="PP1.1">#REF!</definedName>
    <definedName name="PP1.10">#REF!</definedName>
    <definedName name="PP1.11">#REF!</definedName>
    <definedName name="PP1.12">#REF!</definedName>
    <definedName name="PP1.13">#REF!</definedName>
    <definedName name="PP1.14">#REF!</definedName>
    <definedName name="PP1.15">#REF!</definedName>
    <definedName name="PP1.2">#REF!</definedName>
    <definedName name="PP1.3">#REF!</definedName>
    <definedName name="PP1.4">#REF!</definedName>
    <definedName name="PP1.5">#REF!</definedName>
    <definedName name="PP1.6">#REF!</definedName>
    <definedName name="PP1.7">#REF!</definedName>
    <definedName name="PP1.8">#REF!</definedName>
    <definedName name="PP1.9">#REF!</definedName>
    <definedName name="Ps" hidden="1">{#N/A,#N/A,FALSE,"ALVENARIA";#N/A,#N/A,FALSE,"BLOCOS";#N/A,#N/A,FALSE,"CINTAS";#N/A,#N/A,FALSE,"CORTINA";#N/A,#N/A,FALSE,"LAJES";#N/A,#N/A,FALSE,"PILARES";#N/A,#N/A,FALSE,"VIGAS"}</definedName>
    <definedName name="rio" localSheetId="1" hidden="1">{#N/A,#N/A,FALSE,"Cronograma";#N/A,#N/A,FALSE,"Cronogr. 2"}</definedName>
    <definedName name="rio" hidden="1">{#N/A,#N/A,FALSE,"Cronograma";#N/A,#N/A,FALSE,"Cronogr. 2"}</definedName>
    <definedName name="ss" localSheetId="1" hidden="1">{#N/A,#N/A,FALSE,"Cronograma";#N/A,#N/A,FALSE,"Cronogr. 2"}</definedName>
    <definedName name="ss" hidden="1">{#N/A,#N/A,FALSE,"Cronograma";#N/A,#N/A,FALSE,"Cronogr. 2"}</definedName>
    <definedName name="T.1">#REF!</definedName>
    <definedName name="T.10">#REF!</definedName>
    <definedName name="T.11">#REF!</definedName>
    <definedName name="T.12">#REF!</definedName>
    <definedName name="T.13">#REF!</definedName>
    <definedName name="T.14">#REF!</definedName>
    <definedName name="T.15">#REF!</definedName>
    <definedName name="T.2">#REF!</definedName>
    <definedName name="T.3">#REF!</definedName>
    <definedName name="T.4">#REF!</definedName>
    <definedName name="T.5">#REF!</definedName>
    <definedName name="T.6">#REF!</definedName>
    <definedName name="T.7">#REF!</definedName>
    <definedName name="T.8">#REF!</definedName>
    <definedName name="T.9">#REF!</definedName>
    <definedName name="_xlnm.Print_Titles" localSheetId="0">PLANILHA!$A:$I,PLANILHA!$1:$9</definedName>
    <definedName name="TOT.P">#REF!</definedName>
    <definedName name="TOT1.P">#REF!</definedName>
    <definedName name="TT.1">#REF!</definedName>
    <definedName name="TT.10">#REF!</definedName>
    <definedName name="TT.11">#REF!</definedName>
    <definedName name="TT.12">#REF!</definedName>
    <definedName name="TT.13">#REF!</definedName>
    <definedName name="TT.14">#REF!</definedName>
    <definedName name="TT.15">#REF!</definedName>
    <definedName name="TT.2">#REF!</definedName>
    <definedName name="TT.3">#REF!</definedName>
    <definedName name="TT.4">#REF!</definedName>
    <definedName name="TT.5">#REF!</definedName>
    <definedName name="TT.6">#REF!</definedName>
    <definedName name="TT.7">#REF!</definedName>
    <definedName name="TT.8">#REF!</definedName>
    <definedName name="TT.9">#REF!</definedName>
    <definedName name="wrn.Cronograma." localSheetId="1" hidden="1">{#N/A,#N/A,FALSE,"Cronograma";#N/A,#N/A,FALSE,"Cronogr. 2"}</definedName>
    <definedName name="wrn.Cronograma." hidden="1">{#N/A,#N/A,FALSE,"Cronograma";#N/A,#N/A,FALSE,"Cronogr. 2"}</definedName>
    <definedName name="wrn.GERAL." localSheetId="1" hidden="1">{#N/A,#N/A,FALSE,"ET-CAPA";#N/A,#N/A,FALSE,"ET-PAG1";#N/A,#N/A,FALSE,"ET-PAG2";#N/A,#N/A,FALSE,"ET-PAG3";#N/A,#N/A,FALSE,"ET-PAG4";#N/A,#N/A,FALSE,"ET-PAG5"}</definedName>
    <definedName name="wrn.GERAL." hidden="1">{#N/A,#N/A,FALSE,"ET-CAPA";#N/A,#N/A,FALSE,"ET-PAG1";#N/A,#N/A,FALSE,"ET-PAG2";#N/A,#N/A,FALSE,"ET-PAG3";#N/A,#N/A,FALSE,"ET-PAG4";#N/A,#N/A,FALSE,"ET-PAG5"}</definedName>
    <definedName name="wrn.mode_lev.xls." localSheetId="1" hidden="1">{#N/A,#N/A,FALSE,"ALVENARIA";#N/A,#N/A,FALSE,"BLOCOS";#N/A,#N/A,FALSE,"CINTAS";#N/A,#N/A,FALSE,"CORTINA";#N/A,#N/A,FALSE,"LAJES";#N/A,#N/A,FALSE,"PILARES";#N/A,#N/A,FALSE,"VIGAS"}</definedName>
    <definedName name="wrn.mode_lev.xls." hidden="1">{#N/A,#N/A,FALSE,"ALVENARIA";#N/A,#N/A,FALSE,"BLOCOS";#N/A,#N/A,FALSE,"CINTAS";#N/A,#N/A,FALSE,"CORTINA";#N/A,#N/A,FALSE,"LAJES";#N/A,#N/A,FALSE,"PILARES";#N/A,#N/A,FALSE,"VIGAS"}</definedName>
    <definedName name="wrn.PENDENCIAS." localSheetId="1" hidden="1">{#N/A,#N/A,FALSE,"GERAL";#N/A,#N/A,FALSE,"012-96";#N/A,#N/A,FALSE,"018-96";#N/A,#N/A,FALSE,"027-96";#N/A,#N/A,FALSE,"059-96";#N/A,#N/A,FALSE,"076-96";#N/A,#N/A,FALSE,"019-97";#N/A,#N/A,FALSE,"021-97";#N/A,#N/A,FALSE,"022-97";#N/A,#N/A,FALSE,"028-97"}</definedName>
    <definedName name="wrn.PENDENCIAS." hidden="1">{#N/A,#N/A,FALSE,"GERAL";#N/A,#N/A,FALSE,"012-96";#N/A,#N/A,FALSE,"018-96";#N/A,#N/A,FALSE,"027-96";#N/A,#N/A,FALSE,"059-96";#N/A,#N/A,FALSE,"076-96";#N/A,#N/A,FALSE,"019-97";#N/A,#N/A,FALSE,"021-97";#N/A,#N/A,FALSE,"022-97";#N/A,#N/A,FALSE,"028-97"}</definedName>
    <definedName name="x" localSheetId="1" hidden="1">{#N/A,#N/A,FALSE,"ALVENARIA";#N/A,#N/A,FALSE,"BLOCOS";#N/A,#N/A,FALSE,"CINTAS";#N/A,#N/A,FALSE,"CORTINA";#N/A,#N/A,FALSE,"LAJES";#N/A,#N/A,FALSE,"PILARES";#N/A,#N/A,FALSE,"VIGAS"}</definedName>
    <definedName name="x" hidden="1">{#N/A,#N/A,FALSE,"ALVENARIA";#N/A,#N/A,FALSE,"BLOCOS";#N/A,#N/A,FALSE,"CINTAS";#N/A,#N/A,FALSE,"CORTINA";#N/A,#N/A,FALSE,"LAJES";#N/A,#N/A,FALSE,"PILARES";#N/A,#N/A,FALSE,"VIGAS"}</definedName>
  </definedNames>
  <calcPr calcId="179021"/>
</workbook>
</file>

<file path=xl/calcChain.xml><?xml version="1.0" encoding="utf-8"?>
<calcChain xmlns="http://schemas.openxmlformats.org/spreadsheetml/2006/main">
  <c r="F52" i="22" l="1"/>
  <c r="F50" i="22"/>
  <c r="F25" i="22"/>
  <c r="F33" i="22"/>
  <c r="F32" i="22"/>
  <c r="F31" i="22"/>
  <c r="B19" i="93" l="1"/>
  <c r="B18" i="93"/>
  <c r="B17" i="93"/>
  <c r="B16" i="93"/>
  <c r="B15" i="93"/>
  <c r="B14" i="93"/>
  <c r="B13" i="93"/>
  <c r="B12" i="93"/>
  <c r="B11" i="93"/>
  <c r="B10" i="93"/>
  <c r="B9" i="93"/>
  <c r="B8" i="93"/>
  <c r="A11" i="93"/>
  <c r="A10" i="93"/>
  <c r="A9" i="93"/>
  <c r="A8" i="93"/>
  <c r="H13" i="22" l="1"/>
  <c r="I13" i="22" s="1"/>
  <c r="H47" i="22" l="1"/>
  <c r="F46" i="22"/>
  <c r="H48" i="22"/>
  <c r="I48" i="22" s="1"/>
  <c r="F35" i="22"/>
  <c r="F51" i="22"/>
  <c r="F53" i="22"/>
  <c r="I47" i="22" l="1"/>
  <c r="F57" i="22" l="1"/>
  <c r="F56" i="22"/>
  <c r="F61" i="22"/>
  <c r="F59" i="22"/>
  <c r="F62" i="22" s="1"/>
  <c r="H35" i="22"/>
  <c r="F49" i="22"/>
  <c r="H65" i="22"/>
  <c r="I65" i="22" s="1"/>
  <c r="H67" i="22"/>
  <c r="I67" i="22" s="1"/>
  <c r="H66" i="22"/>
  <c r="I66" i="22" s="1"/>
  <c r="F27" i="22"/>
  <c r="F28" i="22"/>
  <c r="F26" i="22"/>
  <c r="F20" i="22"/>
  <c r="H20" i="22"/>
  <c r="F22" i="22"/>
  <c r="F21" i="22"/>
  <c r="F18" i="22"/>
  <c r="F69" i="22" s="1"/>
  <c r="F17" i="22"/>
  <c r="F15" i="22"/>
  <c r="F16" i="22" s="1"/>
  <c r="H38" i="22"/>
  <c r="I38" i="22" s="1"/>
  <c r="H39" i="22"/>
  <c r="I39" i="22" s="1"/>
  <c r="H40" i="22"/>
  <c r="I40" i="22" s="1"/>
  <c r="H43" i="22"/>
  <c r="I43" i="22" s="1"/>
  <c r="H51" i="22"/>
  <c r="I51" i="22" s="1"/>
  <c r="H52" i="22"/>
  <c r="I52" i="22" s="1"/>
  <c r="H53" i="22"/>
  <c r="I53" i="22" s="1"/>
  <c r="H54" i="22"/>
  <c r="I54" i="22" s="1"/>
  <c r="H46" i="22"/>
  <c r="H49" i="22"/>
  <c r="H50" i="22"/>
  <c r="H42" i="22"/>
  <c r="I42" i="22" s="1"/>
  <c r="H41" i="22"/>
  <c r="I41" i="22" s="1"/>
  <c r="H37" i="22"/>
  <c r="I37" i="22" s="1"/>
  <c r="H45" i="22"/>
  <c r="I45" i="22" s="1"/>
  <c r="I49" i="22" l="1"/>
  <c r="I36" i="22"/>
  <c r="C13" i="93" s="1"/>
  <c r="D13" i="93" s="1"/>
  <c r="I64" i="22"/>
  <c r="F63" i="22"/>
  <c r="C18" i="93"/>
  <c r="D18" i="93" s="1"/>
  <c r="I35" i="22"/>
  <c r="I50" i="22"/>
  <c r="I46" i="22"/>
  <c r="F23" i="22"/>
  <c r="I20" i="22"/>
  <c r="I44" i="22" l="1"/>
  <c r="J13" i="93"/>
  <c r="F13" i="93"/>
  <c r="L13" i="93"/>
  <c r="H13" i="93"/>
  <c r="L18" i="93"/>
  <c r="H18" i="93"/>
  <c r="J18" i="93"/>
  <c r="F18" i="93"/>
  <c r="C14" i="93"/>
  <c r="D14" i="93" s="1"/>
  <c r="H26" i="22"/>
  <c r="I26" i="22" s="1"/>
  <c r="M13" i="93" l="1"/>
  <c r="M18" i="93"/>
  <c r="J14" i="93"/>
  <c r="F14" i="93"/>
  <c r="L14" i="93"/>
  <c r="H14" i="93"/>
  <c r="H18" i="22"/>
  <c r="I18" i="22" s="1"/>
  <c r="H21" i="22"/>
  <c r="I21" i="22" s="1"/>
  <c r="H22" i="22"/>
  <c r="I22" i="22" s="1"/>
  <c r="H23" i="22"/>
  <c r="I23" i="22" s="1"/>
  <c r="I19" i="22" l="1"/>
  <c r="M14" i="93"/>
  <c r="I14" i="22"/>
  <c r="C9" i="93" s="1"/>
  <c r="D9" i="93" s="1"/>
  <c r="C10" i="93"/>
  <c r="D10" i="93" s="1"/>
  <c r="L9" i="93" l="1"/>
  <c r="H9" i="93"/>
  <c r="J9" i="93"/>
  <c r="F9" i="93"/>
  <c r="L10" i="93"/>
  <c r="H10" i="93"/>
  <c r="J10" i="93"/>
  <c r="F10" i="93"/>
  <c r="M9" i="93" l="1"/>
  <c r="M10" i="93"/>
  <c r="H69" i="22"/>
  <c r="I69" i="22" s="1"/>
  <c r="I68" i="22" s="1"/>
  <c r="C19" i="93" s="1"/>
  <c r="D19" i="93" s="1"/>
  <c r="H63" i="22"/>
  <c r="I63" i="22" s="1"/>
  <c r="H62" i="22"/>
  <c r="I62" i="22" s="1"/>
  <c r="H61" i="22"/>
  <c r="I61" i="22" s="1"/>
  <c r="H59" i="22"/>
  <c r="I59" i="22" s="1"/>
  <c r="H57" i="22"/>
  <c r="I57" i="22" s="1"/>
  <c r="H56" i="22"/>
  <c r="I56" i="22" s="1"/>
  <c r="H33" i="22"/>
  <c r="I33" i="22" s="1"/>
  <c r="H32" i="22"/>
  <c r="I32" i="22" s="1"/>
  <c r="H31" i="22"/>
  <c r="I31" i="22" s="1"/>
  <c r="I29" i="22" s="1"/>
  <c r="H28" i="22"/>
  <c r="I28" i="22" s="1"/>
  <c r="H27" i="22"/>
  <c r="I27" i="22" s="1"/>
  <c r="H25" i="22"/>
  <c r="I25" i="22" s="1"/>
  <c r="H12" i="22"/>
  <c r="I12" i="22" s="1"/>
  <c r="H11" i="22"/>
  <c r="I11" i="22" s="1"/>
  <c r="I60" i="22" l="1"/>
  <c r="I55" i="22"/>
  <c r="I24" i="22"/>
  <c r="I58" i="22"/>
  <c r="C16" i="93" s="1"/>
  <c r="D16" i="93" s="1"/>
  <c r="J19" i="93"/>
  <c r="F19" i="93"/>
  <c r="L19" i="93"/>
  <c r="H19" i="93"/>
  <c r="I10" i="22"/>
  <c r="C12" i="93"/>
  <c r="D12" i="93" s="1"/>
  <c r="C15" i="93"/>
  <c r="D15" i="93" s="1"/>
  <c r="C17" i="93"/>
  <c r="D17" i="93" s="1"/>
  <c r="C11" i="93"/>
  <c r="D11" i="93" s="1"/>
  <c r="H16" i="93" l="1"/>
  <c r="J16" i="93"/>
  <c r="F16" i="93"/>
  <c r="L16" i="93"/>
  <c r="M19" i="93"/>
  <c r="C8" i="93"/>
  <c r="D8" i="93" s="1"/>
  <c r="I70" i="22"/>
  <c r="L17" i="93"/>
  <c r="H17" i="93"/>
  <c r="J17" i="93"/>
  <c r="F17" i="93"/>
  <c r="H11" i="93"/>
  <c r="L11" i="93"/>
  <c r="F11" i="93"/>
  <c r="J11" i="93"/>
  <c r="L15" i="93"/>
  <c r="F15" i="93"/>
  <c r="J15" i="93"/>
  <c r="H15" i="93"/>
  <c r="L12" i="93"/>
  <c r="H12" i="93"/>
  <c r="J12" i="93"/>
  <c r="F12" i="93"/>
  <c r="M16" i="93" l="1"/>
  <c r="L8" i="93"/>
  <c r="L20" i="93" s="1"/>
  <c r="H8" i="93"/>
  <c r="H20" i="93" s="1"/>
  <c r="F8" i="93"/>
  <c r="J8" i="93"/>
  <c r="J20" i="93" s="1"/>
  <c r="C21" i="93"/>
  <c r="M15" i="93"/>
  <c r="M17" i="93"/>
  <c r="M12" i="93"/>
  <c r="M11" i="93"/>
  <c r="K20" i="93" l="1"/>
  <c r="E20" i="93"/>
  <c r="K21" i="93"/>
  <c r="I21" i="93"/>
  <c r="I20" i="93"/>
  <c r="G21" i="93"/>
  <c r="G20" i="93"/>
  <c r="E21" i="93"/>
  <c r="M8" i="93"/>
  <c r="M20" i="93" s="1"/>
  <c r="M21" i="93" s="1"/>
  <c r="F20" i="93"/>
  <c r="D21" i="93" l="1"/>
  <c r="F21" i="93"/>
  <c r="H21" i="93" l="1"/>
  <c r="J21" i="93" l="1"/>
  <c r="L21" i="93" l="1"/>
</calcChain>
</file>

<file path=xl/sharedStrings.xml><?xml version="1.0" encoding="utf-8"?>
<sst xmlns="http://schemas.openxmlformats.org/spreadsheetml/2006/main" count="292" uniqueCount="191">
  <si>
    <t>ITEM</t>
  </si>
  <si>
    <t>DESCRIÇÃO</t>
  </si>
  <si>
    <t>PLANILHA ORÇAMENTÁRIA DE CUSTOS</t>
  </si>
  <si>
    <t>CÓDIGO</t>
  </si>
  <si>
    <t>DIRETA</t>
  </si>
  <si>
    <t>PREÇO TOTAL</t>
  </si>
  <si>
    <t xml:space="preserve">FORMA DE EXECUÇÃO: </t>
  </si>
  <si>
    <t>1.1</t>
  </si>
  <si>
    <t>UNID.</t>
  </si>
  <si>
    <t xml:space="preserve">LOCAL: </t>
  </si>
  <si>
    <t>PREÇO UNITÁRIO S/ BDI</t>
  </si>
  <si>
    <t>BDI</t>
  </si>
  <si>
    <t>INDIRETA</t>
  </si>
  <si>
    <t>PREÇO UNITÁRIO C/ BDI</t>
  </si>
  <si>
    <t xml:space="preserve">PREFEITURA: </t>
  </si>
  <si>
    <t xml:space="preserve">DATA DA PLANILHA: </t>
  </si>
  <si>
    <t>REGIME DE EXECUÇÃO: Empreitada Global</t>
  </si>
  <si>
    <t>(    )</t>
  </si>
  <si>
    <t>(  X  )</t>
  </si>
  <si>
    <t>M2</t>
  </si>
  <si>
    <t>M3</t>
  </si>
  <si>
    <t>M</t>
  </si>
  <si>
    <t xml:space="preserve">OBJETO: </t>
  </si>
  <si>
    <t>1.2</t>
  </si>
  <si>
    <t>1.3</t>
  </si>
  <si>
    <t>FONTE</t>
  </si>
  <si>
    <t>SINAPI-I</t>
  </si>
  <si>
    <t xml:space="preserve">UN    </t>
  </si>
  <si>
    <t xml:space="preserve">M     </t>
  </si>
  <si>
    <t>SINAPI</t>
  </si>
  <si>
    <t>UN</t>
  </si>
  <si>
    <t>ASSENTAMENTO DE GUIA (MEIO-FIO) EM TRECHO RETO, CONFECCIONADA EM CONCRETO PRÉ-FABRICADO, DIMENSÕES 100X15X13X30 CM (COMPRIMENTO X BASE INFERIOR X BASE SUPERIOR X ALTURA), PARA VIAS URBANAS (USO VIÁRIO). AF_06/2016</t>
  </si>
  <si>
    <t>ASSENTAMENTO DE GUIA (MEIO-FIO) EM TRECHO CURVO, CONFECCIONADA EM CONCRETO PRÉ-FABRICADO, DIMENSÕES 100X15X13X30 CM (COMPRIMENTO X BASE INFERIOR X BASE SUPERIOR X ALTURA), PARA VIAS URBANAS (USO VIÁRIO). AF_06/2016</t>
  </si>
  <si>
    <t>EXECUÇÃO DE SARJETA DE CONCRETO USINADO, MOLDADA  IN LOCO  EM TRECHO RETO, 30 CM BASE X 10 CM ALTURA. AF_06/2016</t>
  </si>
  <si>
    <t>REATERRO MECANIZADO DE VALA COM ESCAVADEIRA HIDRÁULICA (CAPACIDADE DA CAÇAMBA: 0,8 M³ / POTÊNCIA: 111 HP), LARGURA DE 1,5 A 2,5 M, PROFUNDIDADE ATÉ 1,5 M, COM SOLO DE 1ª CATEGORIA EM LOCAIS COM BAIXO NÍVEL DE INTERFERÊNCIA. AF_04/2016</t>
  </si>
  <si>
    <t>REATERRO MANUAL APILOADO COM SOQUETE. AF_10/2017</t>
  </si>
  <si>
    <t>LIMPEZA DE SUPERFÍCIE COM JATO DE ALTA PRESSÃO. AF_04/2019</t>
  </si>
  <si>
    <t>FABRICAÇÃO, MONTAGEM E DESMONTAGEM DE FÔRMA PARA CORTINA DE CONTENÇÃO, EM CHAPA DE MADEIRA COMPENSADA PLASTIFICADA, E = 18 MM, 10 UTILIZAÇÕES. AF_07/2019</t>
  </si>
  <si>
    <t>REGULARIZAÇÃO E COMPACTAÇÃO DE SUBLEITO DE SOLO  PREDOMINANTEMENTE ARGILOSO. AF_11/2019</t>
  </si>
  <si>
    <t>2.1</t>
  </si>
  <si>
    <t>2.2</t>
  </si>
  <si>
    <t>2.3</t>
  </si>
  <si>
    <t>2.4</t>
  </si>
  <si>
    <t>ED-48191</t>
  </si>
  <si>
    <t>ALVENARIA DE VEDAÇÃO COM BLOCO DE CONCRETO, ESP. 9CM, PARA REVESTIMENTO, INCLUSIVE ARGAMASSA PARA ASSENTAMENTO</t>
  </si>
  <si>
    <t>ED-48360</t>
  </si>
  <si>
    <t>CONJUNTO DE MESA E BANCOS DE CONCRETO PARA JOGOS (02 BANCOS EM ARCO COM D INTERNO = 130 CM E H = 43 CM E MESA COM D = 80 CM, E = 8 CM E H = 75 CM)</t>
  </si>
  <si>
    <t>ED-48550</t>
  </si>
  <si>
    <t>BOCA DE LOBO SIMPLES (TIPO B - CONCRETO), QUADRO, GRELHA E CANTONEIRA, INCLUSIVE ESCAVAÇÃO, REATERRO E BOTA-FORA</t>
  </si>
  <si>
    <t>ED-49172</t>
  </si>
  <si>
    <t>CAIXA ALVENARIA 70 X 70 X 50 CM PARA REFLETOR, COM GRADE, TIPO 1, INCLUSIVE ESCAVAÇÃO, REATERRO E BOTA-FORA</t>
  </si>
  <si>
    <t>ED-49231</t>
  </si>
  <si>
    <t>DISJUNTOR MONOPOLAR TERMOMAGNÉTICO 5KA, DE 20A</t>
  </si>
  <si>
    <t>ED-49266</t>
  </si>
  <si>
    <t>DISJUNTOR TRIPOLAR TERMOMAGNÉTICO 10KA, DE 200A</t>
  </si>
  <si>
    <t>ED-49499</t>
  </si>
  <si>
    <t>QUADRO DE DISTRIBUIÇÃO PARA 12 MÓDULOS COM BARRAMENTO E CHAVE</t>
  </si>
  <si>
    <t>ED-49810</t>
  </si>
  <si>
    <t>FORMA E DESFORMA DE TÁBUA E SARRAFO, REAPROVEITAMENTO (3X) (FUNDAÇÃO)</t>
  </si>
  <si>
    <t>ED-50155</t>
  </si>
  <si>
    <t>ED-50128</t>
  </si>
  <si>
    <t>ED-50228</t>
  </si>
  <si>
    <t>%</t>
  </si>
  <si>
    <t>ED-50498</t>
  </si>
  <si>
    <t>ED-50937</t>
  </si>
  <si>
    <t>CORRIMÃO DUPLO EM TUBO GALVANIZADO DIN 2440, D = 1 1/2" - FIXADO EM ALVENARIA</t>
  </si>
  <si>
    <t>ED-51107</t>
  </si>
  <si>
    <t>ED-51120</t>
  </si>
  <si>
    <t>REATERRO MANUAL DE VALA</t>
  </si>
  <si>
    <t>VALOR GLOBAL</t>
  </si>
  <si>
    <t>CONCRETO FCK = 15MPA, TRAÇO 1:3,4:3,5 (EM MASSA SECA DE CIMENTO/ AREIA MÉDIA/ BRITA 1) - PREPARO MECÂNICO COM BETONEIRA 400 L. AF_05/2021</t>
  </si>
  <si>
    <t>CONCRETO CICLÓPICO FCK = 15MPA, 30% PEDRA DE MÃO EM VOLUME REAL, INCLUSIVE LANÇAMENTO. AF_05/2021</t>
  </si>
  <si>
    <t>ESCAVAÇÃO VERTICAL A CÉU ABERTO, EM OBRAS DE INFRAESTRUTURA, INCLUINDO CARGA, DESCARGA E TRANSPORTE, EM SOLO DE 1ª CATEGORIA COM ESCAVADEIRA HIDRÁULICA (CAÇAMBA: 1,2 M³ / 155 HP), FROTA DE 3 CAMINHÕES BASCULANTES DE 18 M³, DMT ATÉ 1 KM E VELOCIDADE MÉDIA14KM/H. AF_05/2020</t>
  </si>
  <si>
    <t>QTDE.</t>
  </si>
  <si>
    <t xml:space="preserve">REGIME DE DESONERAÇÃO: </t>
  </si>
  <si>
    <t>NÃO-DESONERADO</t>
  </si>
  <si>
    <t>m2</t>
  </si>
  <si>
    <t>U</t>
  </si>
  <si>
    <t>m</t>
  </si>
  <si>
    <t>cj</t>
  </si>
  <si>
    <t>m3</t>
  </si>
  <si>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</si>
  <si>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</si>
  <si>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un</t>
  </si>
  <si>
    <t>mês</t>
  </si>
  <si>
    <t>BARRACÃO DE OBRA PARA DEPÓSITO E FERRAMENTARIA TIPO-I, ÁREA INTERNA 14,52M2, EM CHAPA DE COMPENSADO RESINADO, INCLUSIVE MOBILIÁRIO (OBRA DE PEQUENO PORTE, EFETIVO ATÉ 30 HOMENS), PADRÃO DER-MG</t>
  </si>
  <si>
    <t>ESCAVAÇÃO MANUAL DE VALA COM PROFUNDIDADE MENOR OU IGUAL A 1,5M</t>
  </si>
  <si>
    <t>PINTURA LÁTEX (PVA) EM PAREDE, DUAS (2) DEMÃOS, EXCLUSIVE SELADOR ACRÍLICO E MASSA ACRÍLICA/CORRIDA (PVA)</t>
  </si>
  <si>
    <t>PONTO DE EMBUTIR PARA UMA (1) LUMINÁRIA,COM ELETRODUTO DE PVC RÍGIDO ROSCÁVEL, DN 20MM (3/4"), EMBUTIDO NA LAJE E CABO DE COBRE FLEXÍVEL, CLASSE 5, ISOLAMENTO TIPO LSHF/ATOX, NÃO HALOGENADO, SEÇÃO 1,5MM2 (70°C-450/750V), COM DISTÂNCIA DE ATÉ CINCO (5) METROS DO PONTO DE DERIVAÇÃO, EXCLUSIVE LUMINÁRIA, INCLUSIVE CAIXA DE LIGAÇÃO OCTOGONAL, SUPORTE E FIXAÇÃO DO ELETRODUTO</t>
  </si>
  <si>
    <t>SEINFRA-MG (LESTE)</t>
  </si>
  <si>
    <t>DATA-BASE SINAPI:</t>
  </si>
  <si>
    <t>3.1</t>
  </si>
  <si>
    <t>3.2</t>
  </si>
  <si>
    <t>3.3</t>
  </si>
  <si>
    <t>3.4</t>
  </si>
  <si>
    <t>4.1</t>
  </si>
  <si>
    <t>4.2</t>
  </si>
  <si>
    <t>5.1</t>
  </si>
  <si>
    <t>6.1</t>
  </si>
  <si>
    <t>6.2</t>
  </si>
  <si>
    <t>6.3</t>
  </si>
  <si>
    <t>7.1</t>
  </si>
  <si>
    <t>7.2</t>
  </si>
  <si>
    <t>7.3</t>
  </si>
  <si>
    <t>8.1</t>
  </si>
  <si>
    <t>8.2</t>
  </si>
  <si>
    <t>9.1</t>
  </si>
  <si>
    <t>10.1</t>
  </si>
  <si>
    <t>10.2</t>
  </si>
  <si>
    <t>10.3</t>
  </si>
  <si>
    <t>11.1</t>
  </si>
  <si>
    <t>11.2</t>
  </si>
  <si>
    <t>11.3</t>
  </si>
  <si>
    <t>12.1</t>
  </si>
  <si>
    <t>LIMPEZA FINAL DE OBRA</t>
  </si>
  <si>
    <t>LUMINÁRIA TIPO PLAFON CIRCULAR, DE SOBREPOR, COM LED DE 12/13 W - FORNECIMENTO E INSTALAÇÃO. AF_03/2022</t>
  </si>
  <si>
    <t>EXECUÇÃO DE PASSEIO (CALÇADA) OU PISO DE CONCRETO COM CONCRETO MOLDADO IN LOCO, FEITO EM OBRA, ACABAMENTO CONVENCIONAL, NÃO ARMADO. AF_08/2022</t>
  </si>
  <si>
    <t>EMBOÇO OU MASSA ÚNICA EM ARGAMASSA TRAÇO 1:2:8, PREPARO MANUAL, APLICADA MANUALMENTE EM PANOS DE FACHADA COM PRESENÇA DE VÃOS, ESPESSURA DE 35 MM. AF_08/2022</t>
  </si>
  <si>
    <t>LOCAÇÃO DE BANHEIRO QUÍMICO, DIMENSÃO (110X120X230)CM, LINHA PADRÃO, CONTENDO UMA (1) PIA/HIGIENIZADOR DE MÃOS, INCLUSIVE MANUTENÇÃO E MOBILIZAÇÃO/DESMOBILIZAÇÃO</t>
  </si>
  <si>
    <t>LUMINÁRIA COMERCIAL COM ALETAS DE SOBREPOR COMPLETA, PARA QUATRO (4) LÂMPADAS TUBULARES LED 4X18W-ØT8, TEMPERATURA DA COR 6500K, FORNECIMENTO E INSTALAÇÃO, INCLUSIVE BASE E LÂMPADA</t>
  </si>
  <si>
    <t>4.3</t>
  </si>
  <si>
    <t>4.4</t>
  </si>
  <si>
    <t>7.4</t>
  </si>
  <si>
    <t>7.5</t>
  </si>
  <si>
    <t>7.6</t>
  </si>
  <si>
    <t>7.7</t>
  </si>
  <si>
    <t>7.8</t>
  </si>
  <si>
    <t>7.9</t>
  </si>
  <si>
    <t>7.10</t>
  </si>
  <si>
    <t>ASSENTAMENTO DE GUIA (MEIO-FIO) EM TRECHO CURVO, CONFECCIONADA EM CONCRETO PRÉ-FABRICADO, DIMENSÕES 100X15X13X20 CM (COMPRIMENTO X BASE INFERIOR X BASE SUPERIOR X ALTURA), PARA URBANIZAÇÃO INTERNA DE EMPREENDIMENTOS. AF_06/2016</t>
  </si>
  <si>
    <t>GUARDA-CORPO DE AÇO GALVANIZADO DE 1,10M DE ALTURA, MONTANTES TUBULARES DE 1.1/2  ESPAÇADOS DE 1,20M, TRAVESSA SUPERIOR DE 2 , GRADIL FORMADO POR BARRAS CHATAS EM FERRO DE 32X4,8MM, FIXADO COM CHUMBADOR MECÂNICO. AF_04/2019_PS</t>
  </si>
  <si>
    <t>EXECUÇÃO DE PAVIMENTO EM PISO INTERTRAVADO, COM BLOCO SEXTAVADO DE 25 X 25 CM, ESPESSURA 6 CM. AF_10/2022</t>
  </si>
  <si>
    <t>PINTURA COM TINTA ACRÍLICA DE ACABAMENTO PULVERIZADA SOBRE SUPERFÍCIES METÁLICAS (EXCETO PERFIL) EXECUTADO EM OBRA (POR DEMÃO). AF_01/2020_PE</t>
  </si>
  <si>
    <t xml:space="preserve">TUBO PVC, SERIE R, DN 50 MM, PARA ESGOTO OU AGUAS PLUVIAIS PREDIAL (NBR 5688)                                                                                                                                                                                                                                                                                                                                                                                                                             </t>
  </si>
  <si>
    <t>Responsável pelo orçamento:</t>
  </si>
  <si>
    <t>MOVIMENTAÇÃO DE TERRA</t>
  </si>
  <si>
    <t>CONTENÇÃO (BASE DA MURETA DO MIRANTE)</t>
  </si>
  <si>
    <t>Piraúba/MG</t>
  </si>
  <si>
    <t>CONSTRUÇÃO DE MIRANTE NO MORRO DO CRUZEIRO</t>
  </si>
  <si>
    <t>Subida do Morro do Cruzeiro, s/n - Centro - Pirauba/MG</t>
  </si>
  <si>
    <t>REFERÊNCIA: SINAPI Composições e Insumos/FEVEREIRO-2023 (não-desonerado) | SETOP Leste Composições/JANEIRO-2023 (não-desonerado)</t>
  </si>
  <si>
    <t>02-2023</t>
  </si>
  <si>
    <t>SERVIÇOS PRELIMINARES</t>
  </si>
  <si>
    <t>ESCADAS E RAMPAS</t>
  </si>
  <si>
    <t>5.2</t>
  </si>
  <si>
    <t>5.3</t>
  </si>
  <si>
    <t>6.4</t>
  </si>
  <si>
    <t>6.5</t>
  </si>
  <si>
    <t>6.6</t>
  </si>
  <si>
    <t>6.7</t>
  </si>
  <si>
    <t>INSTALAÇÕES ELÉTRICAS (ILUMINAÇÃO DO MIRANTE E CRUZEIRO)</t>
  </si>
  <si>
    <t>DRENAGEM PLUVIAL E PAVIMENTAÇÃO</t>
  </si>
  <si>
    <t>CERCAMENTO E CORRIMÃO</t>
  </si>
  <si>
    <t>MURETA DO MIRANTE (VEDAÇÃO EM COBOGÓ TIPO "CARDUME DE PEIXE")</t>
  </si>
  <si>
    <t>REVESTIMENTOS E PINTURAS</t>
  </si>
  <si>
    <t>ALVENARIA DE VEDAÇÃO DE BLOCOS VAZADOS DE CONCRETO DE 9X13X29 CM COM FORMATO DE PEIXE (LARGURA DE 9 CM, ESPESSURA DO DESENHO DE 1 CM E APROVEITAMENTO DE 26,50 UNIDADES POR M2). REFERÊNCIA: 103343 (SINAPI)</t>
  </si>
  <si>
    <t>S/ CÓDIGO</t>
  </si>
  <si>
    <t>A CARGO DA PREFEITURA</t>
  </si>
  <si>
    <t>FORNECIMENTO DE SOLO COMUM PARA REATERRO, COM DMT DE ATÉ 1 KM</t>
  </si>
  <si>
    <t>MOBILIÁRIO FIXO</t>
  </si>
  <si>
    <t xml:space="preserve">LIXEIRA DUPLA, COM CAPACIDADE VOLUMETRICA DE 60L*, FABRICADA EM TUBO DE ACO CARBONO, CESTOS EM CHAPA DE ACO E PINTURA NO PROCESSO ELETROSTATICO                                 </t>
  </si>
  <si>
    <t>RECUPERAÇÃO DE BANCO DE CONCRETO EXISTENTE (30% DO VALOR DO CÓDIGO SEINFRA-MG ED-48354)</t>
  </si>
  <si>
    <t>EXECUÇÃO DE PASSEIO EM PISO INTERTRAVADO, COM BLOCO RETANGULAR COLORIDO DE 20 X 10 CM, ESPESSURA 6 CM. AF_10/2022 (COR AMARELA)</t>
  </si>
  <si>
    <t>EXECUÇÃO DE PASSEIO EM PISO INTERTRAVADO, COM BLOCO RETANGULAR COLORIDO DE 20 X 10 CM, ESPESSURA 6 CM. AF_10/2022 (COR VERMELHA)</t>
  </si>
  <si>
    <t>EXECUÇÃO DE PASSEIO EM PISO INTERTRAVADO, COM BLOCO RETANGULAR COLORIDO DE 20 X 10 CM, ESPESSURA 6 CM. AF_10/2022 (COR GRAFITE)</t>
  </si>
  <si>
    <t>5.4</t>
  </si>
  <si>
    <t>RAMPA:</t>
  </si>
  <si>
    <t>DEGRAUS DAS ESCADAS:</t>
  </si>
  <si>
    <t>PRAZO DE EXECUÇÃO: 3 meses</t>
  </si>
  <si>
    <t>ED-27090 (corresponde)</t>
  </si>
  <si>
    <t>CRONOGRAMA FÍSICO-FINANCEIRO</t>
  </si>
  <si>
    <t>VALOR</t>
  </si>
  <si>
    <t>% INC.</t>
  </si>
  <si>
    <t>1º MÊS</t>
  </si>
  <si>
    <t>2º MÊS</t>
  </si>
  <si>
    <t>3º MÊS</t>
  </si>
  <si>
    <t>4º MÊS</t>
  </si>
  <si>
    <t>TOTAL</t>
  </si>
  <si>
    <t>TOTAL MENSAL</t>
  </si>
  <si>
    <t>TOTAL ACUMULADO</t>
  </si>
  <si>
    <t>5</t>
  </si>
  <si>
    <t>6</t>
  </si>
  <si>
    <t>7</t>
  </si>
  <si>
    <t>8</t>
  </si>
  <si>
    <t>11</t>
  </si>
  <si>
    <t>12</t>
  </si>
  <si>
    <t>MURETAS DE DELIMITAÇÃO/PROTEÇÃO DOS PLATÔS (ALVENARIA)</t>
  </si>
  <si>
    <t>RESPONSÁVEL PELA EMPRESA</t>
  </si>
  <si>
    <t>LOCAL / DATA:</t>
  </si>
  <si>
    <t>RESPONSÁVEL TÉCNICO DA EMPRESA:</t>
  </si>
  <si>
    <t>REPRESENTANTE LEGAL DA EMPRESA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</si>
</sst>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1">
    <numFmt numFmtId="44" formatCode="_-&quot;R$&quot;\ * #,##0.00_-;\-&quot;R$&quot;\ * #,##0.00_-;_-&quot;R$&quot;\ * &quot;-&quot;??_-;_-@_-"/>
    <numFmt numFmtId="43" formatCode="_-* #,##0.00_-;\-* #,##0.00_-;_-* &quot;-&quot;??_-;_-@_-"/>
    <numFmt numFmtId="165" formatCode="_(* #,##0_);_(* \(#,##0\);_(* &quot;-&quot;_);_(@_)"/>
    <numFmt numFmtId="166" formatCode="_(&quot;R$ &quot;* #,##0.00_);_(&quot;R$ &quot;* \(#,##0.00\);_(&quot;R$ &quot;* &quot;-&quot;??_);_(@_)"/>
    <numFmt numFmtId="167" formatCode="_(* #,##0.00_);_(* \(#,##0.00\);_(* &quot;-&quot;??_);_(@_)"/>
    <numFmt numFmtId="169" formatCode="_([$€-2]* #,##0.00_);_([$€-2]* \(#,##0.00\);_([$€-2]* &quot;-&quot;??_)"/>
    <numFmt numFmtId="170" formatCode="&quot;R$&quot;\ #,##0.00"/>
    <numFmt numFmtId="171" formatCode="#,#00"/>
    <numFmt numFmtId="172" formatCode="&quot;R$&quot;\ #,##0_);[Red]\(&quot;R$&quot;\ #,##0\)"/>
    <numFmt numFmtId="173" formatCode="&quot;R$&quot;\ #,##0.00_);\(&quot;R$&quot;\ #,##0.00\)"/>
    <numFmt numFmtId="174" formatCode="%#,#00"/>
    <numFmt numFmtId="175" formatCode="#.##000"/>
    <numFmt numFmtId="176" formatCode="#,"/>
    <numFmt numFmtId="177" formatCode="_-* #,##0.00\ _€_-;\-* #,##0.00\ _€_-;_-* &quot;-&quot;??\ _€_-;_-@_-"/>
    <numFmt numFmtId="178" formatCode="#\,##0."/>
    <numFmt numFmtId="179" formatCode="_(&quot;$&quot;* #,##0_);_(&quot;$&quot;* \(#,##0\);_(&quot;$&quot;* &quot;-&quot;_);_(@_)"/>
    <numFmt numFmtId="180" formatCode="_(&quot;$&quot;* #,##0.00_);_(&quot;$&quot;* \(#,##0.00\);_(&quot;$&quot;* &quot;-&quot;??_);_(@_)"/>
    <numFmt numFmtId="181" formatCode="\$#."/>
    <numFmt numFmtId="182" formatCode="#,##0.00&quot; &quot;;&quot; (&quot;#,##0.00&quot;)&quot;;&quot; -&quot;#&quot; &quot;;@&quot; &quot;"/>
    <numFmt numFmtId="183" formatCode="#,##0.00&quot; &quot;;&quot;-&quot;#,##0.00&quot; &quot;;&quot; -&quot;#&quot; &quot;;@&quot; &quot;"/>
    <numFmt numFmtId="184" formatCode="#.00"/>
    <numFmt numFmtId="185" formatCode="0.00_)"/>
    <numFmt numFmtId="186" formatCode="%#.00"/>
    <numFmt numFmtId="187" formatCode="[$R$-416]&quot; &quot;#,##0.00;[Red]&quot;-&quot;[$R$-416]&quot; &quot;#,##0.00"/>
    <numFmt numFmtId="188" formatCode="_(* #,##0.0000_);_(* \(#,##0.0000\);_(* &quot;-&quot;??_);_(@_)"/>
    <numFmt numFmtId="189" formatCode="#\,##0.00"/>
    <numFmt numFmtId="200" formatCode="0.0%"/>
    <numFmt numFmtId="201" formatCode="0.000%"/>
    <numFmt numFmtId="202" formatCode="0.0000%"/>
    <numFmt numFmtId="203" formatCode="0.00000%"/>
    <numFmt numFmtId="207" formatCode="_-&quot;R$&quot;\ * #,##0.00000_-;\-&quot;R$&quot;\ * #,##0.00000_-;_-&quot;R$&quot;\ * &quot;-&quot;??_-;_-@_-"/>
  </numFmts>
  <fonts count="55">
    <font>
      <sz val="10"/>
      <name val="Arial"/>
    </font>
    <font>
      <sz val="11"/>
      <color theme="1"/>
      <name val="Calibri"/>
      <family val="2"/>
      <scheme val="minor"/>
    </font>
    <font>
      <sz val="11"/>
      <color theme="1"/>
      <name val="Calibri"/>
      <family val="2"/>
      <scheme val="minor"/>
    </font>
    <font>
      <sz val="8"/>
      <name val="Arial"/>
      <family val="2"/>
    </font>
    <font>
      <sz val="10"/>
      <name val="Arial"/>
      <family val="2"/>
    </font>
    <font>
      <sz val="10"/>
      <name val="Arial"/>
      <family val="2"/>
    </font>
    <font>
      <b/>
      <sz val="9"/>
      <name val="Times New Roman"/>
      <family val="1"/>
    </font>
    <font>
      <sz val="11"/>
      <color indexed="8"/>
      <name val="Calibri"/>
      <family val="2"/>
    </font>
    <font>
      <sz val="11"/>
      <color indexed="17"/>
      <name val="Calibri"/>
      <family val="2"/>
    </font>
    <font>
      <b/>
      <sz val="11"/>
      <color indexed="9"/>
      <name val="Calibri"/>
      <family val="2"/>
    </font>
    <font>
      <sz val="11"/>
      <color indexed="52"/>
      <name val="Calibri"/>
      <family val="2"/>
    </font>
    <font>
      <sz val="11"/>
      <color indexed="62"/>
      <name val="Calibri"/>
      <family val="2"/>
    </font>
    <font>
      <sz val="11"/>
      <color indexed="60"/>
      <name val="Calibri"/>
      <family val="2"/>
    </font>
    <font>
      <sz val="11"/>
      <color indexed="10"/>
      <name val="Calibri"/>
      <family val="2"/>
    </font>
    <font>
      <b/>
      <sz val="14"/>
      <name val="Arial"/>
      <family val="2"/>
    </font>
    <font>
      <b/>
      <sz val="15"/>
      <color indexed="62"/>
      <name val="Calibri"/>
      <family val="2"/>
    </font>
    <font>
      <sz val="11"/>
      <color indexed="9"/>
      <name val="Calibri"/>
      <family val="2"/>
    </font>
    <font>
      <sz val="1"/>
      <color indexed="8"/>
      <name val="Courier"/>
      <family val="3"/>
    </font>
    <font>
      <b/>
      <sz val="12"/>
      <name val="Helv"/>
    </font>
    <font>
      <sz val="11"/>
      <name val="‚l‚r ‚oƒSƒVƒbƒN"/>
      <family val="3"/>
      <charset val="128"/>
    </font>
    <font>
      <b/>
      <sz val="11"/>
      <name val="Helv"/>
    </font>
    <font>
      <sz val="10"/>
      <name val="Arial"/>
      <family val="2"/>
    </font>
    <font>
      <sz val="11"/>
      <name val="‚l‚r ‚o–¾’©"/>
      <family val="1"/>
      <charset val="128"/>
    </font>
    <font>
      <sz val="1"/>
      <color indexed="18"/>
      <name val="Courier"/>
      <family val="3"/>
    </font>
    <font>
      <b/>
      <sz val="1"/>
      <color indexed="8"/>
      <name val="Courier"/>
      <family val="3"/>
    </font>
    <font>
      <b/>
      <sz val="10"/>
      <name val="Arial"/>
      <family val="2"/>
    </font>
    <font>
      <sz val="10"/>
      <color indexed="8"/>
      <name val="MS Sans Serif"/>
      <family val="2"/>
    </font>
    <font>
      <u/>
      <sz val="6"/>
      <color indexed="36"/>
      <name val="MS Sans Serif"/>
      <family val="2"/>
    </font>
    <font>
      <u/>
      <sz val="11"/>
      <color indexed="12"/>
      <name val="Arial"/>
      <family val="2"/>
    </font>
    <font>
      <sz val="10"/>
      <name val="Courier"/>
      <family val="3"/>
    </font>
    <font>
      <sz val="12"/>
      <name val="Times New Roman"/>
      <family val="1"/>
    </font>
    <font>
      <b/>
      <i/>
      <sz val="16"/>
      <name val="Helv"/>
    </font>
    <font>
      <sz val="10"/>
      <name val="Times New Roman"/>
      <family val="1"/>
    </font>
    <font>
      <sz val="10"/>
      <name val="MS Sans Serif"/>
      <family val="2"/>
    </font>
    <font>
      <sz val="11"/>
      <color indexed="8"/>
      <name val="Arial"/>
      <family val="2"/>
    </font>
    <font>
      <sz val="8"/>
      <name val="Arial"/>
      <family val="2"/>
    </font>
    <font>
      <sz val="11"/>
      <color theme="1"/>
      <name val="Calibri"/>
      <family val="2"/>
      <scheme val="minor"/>
    </font>
    <font>
      <sz val="10"/>
      <color rgb="FF000000"/>
      <name val="Arial1"/>
    </font>
    <font>
      <sz val="11"/>
      <color rgb="FF000000"/>
      <name val="Calibri"/>
      <family val="2"/>
    </font>
    <font>
      <b/>
      <i/>
      <sz val="16"/>
      <color rgb="FF000000"/>
      <name val="Arial"/>
      <family val="2"/>
    </font>
    <font>
      <sz val="11"/>
      <color rgb="FF000000"/>
      <name val="Arial"/>
      <family val="2"/>
    </font>
    <font>
      <sz val="11"/>
      <color rgb="FF000000"/>
      <name val="Calibri"/>
      <family val="2"/>
      <scheme val="minor"/>
    </font>
    <font>
      <b/>
      <i/>
      <u/>
      <sz val="11"/>
      <color rgb="FF000000"/>
      <name val="Arial"/>
      <family val="2"/>
    </font>
    <font>
      <b/>
      <sz val="12"/>
      <color rgb="FF000000"/>
      <name val="Century Gothic"/>
      <family val="2"/>
    </font>
    <font>
      <sz val="12"/>
      <color indexed="8"/>
      <name val="Century Gothic"/>
      <family val="2"/>
    </font>
    <font>
      <b/>
      <sz val="11"/>
      <name val="Century Gothic"/>
      <family val="2"/>
    </font>
    <font>
      <b/>
      <sz val="9"/>
      <name val="Century Gothic"/>
      <family val="2"/>
    </font>
    <font>
      <b/>
      <sz val="9"/>
      <color theme="1"/>
      <name val="Century Gothic"/>
      <family val="2"/>
    </font>
    <font>
      <sz val="9"/>
      <name val="Century Gothic"/>
      <family val="2"/>
    </font>
    <font>
      <sz val="10"/>
      <name val="Century Gothic"/>
      <family val="2"/>
    </font>
    <font>
      <b/>
      <sz val="10"/>
      <name val="Century Gothic"/>
      <family val="2"/>
    </font>
    <font>
      <sz val="9"/>
      <color rgb="FFFF0000"/>
      <name val="Century Gothic"/>
      <family val="2"/>
    </font>
    <font>
      <sz val="9"/>
      <color theme="1"/>
      <name val="Century Gothic"/>
      <family val="2"/>
    </font>
    <font>
      <sz val="10"/>
      <name val="Arial"/>
    </font>
    <font>
      <b/>
      <sz val="11"/>
      <color theme="1"/>
      <name val="Calibri"/>
      <family val="2"/>
      <scheme val="minor"/>
    </font>
  </fonts>
  <fills count="17">
    <fill>
      <patternFill patternType="none"/>
    </fill>
    <fill>
      <patternFill patternType="gray125"/>
    </fill>
    <fill>
      <patternFill patternType="solid">
        <fgColor indexed="30"/>
      </patternFill>
    </fill>
    <fill>
      <patternFill patternType="solid">
        <fgColor indexed="62"/>
      </patternFill>
    </fill>
    <fill>
      <patternFill patternType="solid">
        <fgColor indexed="55"/>
        <bgColor indexed="23"/>
      </patternFill>
    </fill>
    <fill>
      <patternFill patternType="solid">
        <fgColor indexed="52"/>
        <bgColor indexed="64"/>
      </patternFill>
    </fill>
    <fill>
      <patternFill patternType="solid">
        <fgColor indexed="42"/>
        <bgColor indexed="41"/>
      </patternFill>
    </fill>
    <fill>
      <patternFill patternType="solid">
        <fgColor indexed="22"/>
        <bgColor indexed="64"/>
      </patternFill>
    </fill>
    <fill>
      <patternFill patternType="solid">
        <fgColor indexed="47"/>
        <bgColor indexed="22"/>
      </patternFill>
    </fill>
    <fill>
      <patternFill patternType="solid">
        <fgColor indexed="26"/>
        <bgColor indexed="64"/>
      </patternFill>
    </fill>
    <fill>
      <patternFill patternType="solid">
        <fgColor indexed="43"/>
        <bgColor indexed="26"/>
      </patternFill>
    </fill>
    <fill>
      <patternFill patternType="solid">
        <fgColor indexed="26"/>
        <bgColor indexed="9"/>
      </patternFill>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4.9989318521683403E-2"/>
        <bgColor indexed="64"/>
      </patternFill>
    </fill>
  </fills>
  <borders count="4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medium">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right style="thin">
        <color indexed="64"/>
      </right>
      <top/>
      <bottom style="medium">
        <color indexed="64"/>
      </bottom>
      <diagonal/>
    </border>
    <border>
      <left/>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s>
  <cellStyleXfs count="191">
    <xf numFmtId="0" fontId="0" fillId="0" borderId="0"/>
    <xf numFmtId="0" fontId="26" fillId="0" borderId="0"/>
    <xf numFmtId="0" fontId="37" fillId="0" borderId="0" applyNumberFormat="0" applyBorder="0" applyProtection="0"/>
    <xf numFmtId="0" fontId="16" fillId="2" borderId="0" applyNumberFormat="0" applyBorder="0" applyAlignment="0" applyProtection="0"/>
    <xf numFmtId="0" fontId="37" fillId="0" borderId="0" applyNumberFormat="0" applyBorder="0" applyProtection="0"/>
    <xf numFmtId="0" fontId="16" fillId="3" borderId="0" applyNumberFormat="0" applyBorder="0" applyAlignment="0" applyProtection="0"/>
    <xf numFmtId="0" fontId="9" fillId="4" borderId="2" applyNumberFormat="0" applyAlignment="0" applyProtection="0"/>
    <xf numFmtId="177" fontId="4" fillId="0" borderId="0" applyFont="0" applyFill="0" applyBorder="0" applyAlignment="0" applyProtection="0"/>
    <xf numFmtId="178" fontId="17" fillId="0" borderId="0">
      <protection locked="0"/>
    </xf>
    <xf numFmtId="0" fontId="25" fillId="5" borderId="4" applyFill="0" applyBorder="0" applyAlignment="0" applyProtection="0">
      <alignment vertical="center"/>
      <protection locked="0"/>
    </xf>
    <xf numFmtId="179" fontId="4" fillId="0" borderId="0" applyFont="0" applyFill="0" applyBorder="0" applyAlignment="0" applyProtection="0"/>
    <xf numFmtId="180" fontId="4" fillId="0" borderId="0" applyFont="0" applyFill="0" applyBorder="0" applyAlignment="0" applyProtection="0"/>
    <xf numFmtId="181" fontId="17" fillId="0" borderId="0">
      <protection locked="0"/>
    </xf>
    <xf numFmtId="0" fontId="17" fillId="0" borderId="0">
      <protection locked="0"/>
    </xf>
    <xf numFmtId="0" fontId="17" fillId="0" borderId="0">
      <protection locked="0"/>
    </xf>
    <xf numFmtId="169" fontId="4" fillId="0" borderId="0" applyFont="0" applyFill="0" applyBorder="0" applyAlignment="0" applyProtection="0"/>
    <xf numFmtId="182" fontId="37" fillId="0" borderId="0" applyBorder="0" applyProtection="0"/>
    <xf numFmtId="167" fontId="37" fillId="0" borderId="0" applyBorder="0" applyProtection="0"/>
    <xf numFmtId="43" fontId="37" fillId="0" borderId="0" applyBorder="0" applyProtection="0"/>
    <xf numFmtId="0" fontId="7" fillId="0" borderId="0"/>
    <xf numFmtId="0" fontId="7" fillId="0" borderId="0"/>
    <xf numFmtId="0" fontId="38" fillId="0" borderId="0" applyNumberFormat="0" applyBorder="0" applyProtection="0"/>
    <xf numFmtId="0" fontId="7" fillId="0" borderId="0"/>
    <xf numFmtId="183" fontId="38" fillId="0" borderId="0" applyBorder="0" applyProtection="0"/>
    <xf numFmtId="184" fontId="17" fillId="0" borderId="0">
      <protection locked="0"/>
    </xf>
    <xf numFmtId="171" fontId="17" fillId="0" borderId="0">
      <protection locked="0"/>
    </xf>
    <xf numFmtId="184" fontId="17" fillId="0" borderId="0">
      <protection locked="0"/>
    </xf>
    <xf numFmtId="0" fontId="27" fillId="0" borderId="0" applyNumberFormat="0" applyFill="0" applyBorder="0" applyAlignment="0" applyProtection="0">
      <alignment vertical="top"/>
      <protection locked="0"/>
    </xf>
    <xf numFmtId="0" fontId="8" fillId="6" borderId="0" applyNumberFormat="0" applyBorder="0" applyAlignment="0" applyProtection="0"/>
    <xf numFmtId="38" fontId="3" fillId="7" borderId="0" applyNumberFormat="0" applyBorder="0" applyAlignment="0" applyProtection="0"/>
    <xf numFmtId="0" fontId="18" fillId="0" borderId="0">
      <alignment horizontal="left"/>
    </xf>
    <xf numFmtId="0" fontId="39" fillId="0" borderId="0" applyNumberFormat="0" applyBorder="0" applyProtection="0">
      <alignment horizontal="center"/>
    </xf>
    <xf numFmtId="0" fontId="17" fillId="0" borderId="0">
      <protection locked="0"/>
    </xf>
    <xf numFmtId="0" fontId="17" fillId="0" borderId="0">
      <protection locked="0"/>
    </xf>
    <xf numFmtId="0" fontId="39" fillId="0" borderId="0" applyNumberFormat="0" applyBorder="0" applyProtection="0">
      <alignment horizontal="center" textRotation="90"/>
    </xf>
    <xf numFmtId="0" fontId="28" fillId="0" borderId="0" applyNumberFormat="0" applyFill="0" applyBorder="0" applyAlignment="0" applyProtection="0">
      <alignment vertical="top"/>
      <protection locked="0"/>
    </xf>
    <xf numFmtId="0" fontId="29" fillId="0" borderId="0"/>
    <xf numFmtId="0" fontId="11" fillId="8" borderId="1" applyNumberFormat="0" applyAlignment="0" applyProtection="0"/>
    <xf numFmtId="10" fontId="3" fillId="9" borderId="5" applyNumberFormat="0" applyBorder="0" applyAlignment="0" applyProtection="0"/>
    <xf numFmtId="0" fontId="10" fillId="0" borderId="3" applyNumberFormat="0" applyFill="0" applyAlignment="0" applyProtection="0"/>
    <xf numFmtId="0" fontId="4" fillId="0" borderId="0">
      <alignment horizontal="centerContinuous" vertical="justify"/>
    </xf>
    <xf numFmtId="38" fontId="19" fillId="0" borderId="0" applyFont="0" applyFill="0" applyBorder="0" applyAlignment="0" applyProtection="0"/>
    <xf numFmtId="40" fontId="19" fillId="0" borderId="0" applyFont="0" applyFill="0" applyBorder="0" applyAlignment="0" applyProtection="0"/>
    <xf numFmtId="0" fontId="30" fillId="0" borderId="0" applyAlignment="0">
      <alignment horizontal="center"/>
    </xf>
    <xf numFmtId="0" fontId="20" fillId="0" borderId="6"/>
    <xf numFmtId="166" fontId="4" fillId="0" borderId="0" applyFont="0" applyFill="0" applyBorder="0" applyAlignment="0" applyProtection="0"/>
    <xf numFmtId="166" fontId="4" fillId="0" borderId="0" applyFont="0" applyFill="0" applyBorder="0" applyAlignment="0" applyProtection="0"/>
    <xf numFmtId="44" fontId="40" fillId="0" borderId="0" applyFont="0" applyFill="0" applyBorder="0" applyAlignment="0" applyProtection="0"/>
    <xf numFmtId="44" fontId="36" fillId="0" borderId="0" applyFont="0" applyFill="0" applyBorder="0" applyAlignment="0" applyProtection="0"/>
    <xf numFmtId="172" fontId="21" fillId="0" borderId="0" applyFont="0" applyFill="0" applyBorder="0" applyAlignment="0" applyProtection="0"/>
    <xf numFmtId="173" fontId="21" fillId="0" borderId="0" applyFont="0" applyFill="0" applyBorder="0" applyAlignment="0" applyProtection="0"/>
    <xf numFmtId="0" fontId="12" fillId="10" borderId="0" applyNumberFormat="0" applyBorder="0" applyAlignment="0" applyProtection="0"/>
    <xf numFmtId="185" fontId="31" fillId="0" borderId="0"/>
    <xf numFmtId="0" fontId="4" fillId="0" borderId="0"/>
    <xf numFmtId="0" fontId="4" fillId="0" borderId="0"/>
    <xf numFmtId="0" fontId="4" fillId="0" borderId="0"/>
    <xf numFmtId="0" fontId="36" fillId="0" borderId="0"/>
    <xf numFmtId="0" fontId="36" fillId="0" borderId="0"/>
    <xf numFmtId="0" fontId="32" fillId="0" borderId="0"/>
    <xf numFmtId="0" fontId="36" fillId="0" borderId="0"/>
    <xf numFmtId="0" fontId="4" fillId="0" borderId="0"/>
    <xf numFmtId="0" fontId="4" fillId="0" borderId="0"/>
    <xf numFmtId="0" fontId="4" fillId="0" borderId="0"/>
    <xf numFmtId="0" fontId="4" fillId="0" borderId="0"/>
    <xf numFmtId="0" fontId="4" fillId="0" borderId="0"/>
    <xf numFmtId="0" fontId="4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6" fillId="0" borderId="0"/>
    <xf numFmtId="0" fontId="36" fillId="0" borderId="0"/>
    <xf numFmtId="0" fontId="36" fillId="0" borderId="0"/>
    <xf numFmtId="0" fontId="40" fillId="0" borderId="0"/>
    <xf numFmtId="0" fontId="36" fillId="0" borderId="0"/>
    <xf numFmtId="0" fontId="36" fillId="0" borderId="0"/>
    <xf numFmtId="0" fontId="36" fillId="0" borderId="0"/>
    <xf numFmtId="0" fontId="36" fillId="0" borderId="0"/>
    <xf numFmtId="0" fontId="36" fillId="0" borderId="0"/>
    <xf numFmtId="0" fontId="4" fillId="0" borderId="0"/>
    <xf numFmtId="0" fontId="4" fillId="0" borderId="0"/>
    <xf numFmtId="0" fontId="4" fillId="0" borderId="0"/>
    <xf numFmtId="0" fontId="4" fillId="0" borderId="0"/>
    <xf numFmtId="0" fontId="4" fillId="0" borderId="0"/>
    <xf numFmtId="0" fontId="14" fillId="0" borderId="0">
      <alignment horizontal="left" vertical="center" indent="12"/>
    </xf>
    <xf numFmtId="0" fontId="3" fillId="0" borderId="4" applyBorder="0">
      <alignment horizontal="left" vertical="center" wrapText="1" indent="2"/>
      <protection locked="0"/>
    </xf>
    <xf numFmtId="0" fontId="3" fillId="0" borderId="4" applyBorder="0">
      <alignment horizontal="left" vertical="center" wrapText="1" indent="3"/>
      <protection locked="0"/>
    </xf>
    <xf numFmtId="0" fontId="4" fillId="11" borderId="7" applyNumberFormat="0" applyAlignment="0" applyProtection="0"/>
    <xf numFmtId="40" fontId="22" fillId="0" borderId="0" applyFont="0" applyFill="0" applyBorder="0" applyAlignment="0" applyProtection="0"/>
    <xf numFmtId="38" fontId="22" fillId="0" borderId="0" applyFont="0" applyFill="0" applyBorder="0" applyAlignment="0" applyProtection="0"/>
    <xf numFmtId="10" fontId="4" fillId="0" borderId="0" applyFont="0" applyFill="0" applyBorder="0" applyAlignment="0" applyProtection="0"/>
    <xf numFmtId="186" fontId="17" fillId="0" borderId="0">
      <protection locked="0"/>
    </xf>
    <xf numFmtId="174" fontId="17" fillId="0" borderId="0">
      <protection locked="0"/>
    </xf>
    <xf numFmtId="186" fontId="17" fillId="0" borderId="0">
      <protection locked="0"/>
    </xf>
    <xf numFmtId="175" fontId="17" fillId="0" borderId="0">
      <protection locked="0"/>
    </xf>
    <xf numFmtId="189" fontId="17" fillId="0" borderId="0">
      <protection locked="0"/>
    </xf>
    <xf numFmtId="9" fontId="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1" fillId="0" borderId="0" applyFont="0" applyFill="0" applyBorder="0" applyAlignment="0" applyProtection="0"/>
    <xf numFmtId="9" fontId="4" fillId="0" borderId="0" applyFont="0" applyFill="0" applyBorder="0" applyAlignment="0" applyProtection="0"/>
    <xf numFmtId="9" fontId="32" fillId="0" borderId="0" applyFont="0" applyFill="0" applyBorder="0" applyAlignment="0" applyProtection="0"/>
    <xf numFmtId="9" fontId="36" fillId="0" borderId="0" applyFont="0" applyFill="0" applyBorder="0" applyAlignment="0" applyProtection="0"/>
    <xf numFmtId="0" fontId="42" fillId="0" borderId="0" applyNumberFormat="0" applyBorder="0" applyProtection="0"/>
    <xf numFmtId="187" fontId="42" fillId="0" borderId="0" applyBorder="0" applyProtection="0"/>
    <xf numFmtId="38" fontId="33" fillId="0" borderId="0" applyFont="0" applyFill="0" applyBorder="0" applyAlignment="0" applyProtection="0"/>
    <xf numFmtId="176" fontId="23" fillId="0" borderId="0">
      <protection locked="0"/>
    </xf>
    <xf numFmtId="167" fontId="4" fillId="0" borderId="0" applyFont="0" applyFill="0" applyBorder="0" applyAlignment="0" applyProtection="0"/>
    <xf numFmtId="167" fontId="4" fillId="0" borderId="0" applyFont="0" applyFill="0" applyBorder="0" applyAlignment="0" applyProtection="0"/>
    <xf numFmtId="43" fontId="4" fillId="0" borderId="0" applyFont="0" applyFill="0" applyBorder="0" applyAlignment="0" applyProtection="0"/>
    <xf numFmtId="188"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43" fontId="4" fillId="0" borderId="0" applyFont="0" applyFill="0" applyBorder="0" applyAlignment="0" applyProtection="0"/>
    <xf numFmtId="188" fontId="4" fillId="0" borderId="0" applyFont="0" applyFill="0" applyBorder="0" applyAlignment="0" applyProtection="0"/>
    <xf numFmtId="167" fontId="21" fillId="0" borderId="0" applyFont="0" applyFill="0" applyBorder="0" applyAlignment="0" applyProtection="0"/>
    <xf numFmtId="170" fontId="34" fillId="0" borderId="0" applyFont="0" applyFill="0" applyBorder="0" applyAlignment="0" applyProtection="0"/>
    <xf numFmtId="167" fontId="4" fillId="0" borderId="0" applyFont="0" applyFill="0" applyBorder="0" applyAlignment="0" applyProtection="0"/>
    <xf numFmtId="43"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5" fontId="32" fillId="0" borderId="0" applyFont="0" applyFill="0" applyBorder="0" applyAlignment="0" applyProtection="0"/>
    <xf numFmtId="0" fontId="33" fillId="0" borderId="0"/>
    <xf numFmtId="0" fontId="20" fillId="0" borderId="0"/>
    <xf numFmtId="0" fontId="6" fillId="7" borderId="5">
      <alignment wrapText="1"/>
    </xf>
    <xf numFmtId="0" fontId="6" fillId="7" borderId="5">
      <alignment wrapText="1"/>
    </xf>
    <xf numFmtId="0" fontId="15" fillId="0" borderId="8" applyNumberFormat="0" applyFill="0" applyAlignment="0" applyProtection="0"/>
    <xf numFmtId="176" fontId="24" fillId="0" borderId="0">
      <protection locked="0"/>
    </xf>
    <xf numFmtId="0" fontId="24" fillId="0" borderId="0">
      <protection locked="0"/>
    </xf>
    <xf numFmtId="176" fontId="24" fillId="0" borderId="0">
      <protection locked="0"/>
    </xf>
    <xf numFmtId="0" fontId="24" fillId="0" borderId="0">
      <protection locked="0"/>
    </xf>
    <xf numFmtId="43" fontId="36" fillId="0" borderId="0" applyFont="0" applyFill="0" applyBorder="0" applyAlignment="0" applyProtection="0"/>
    <xf numFmtId="43" fontId="36" fillId="0" borderId="0" applyFont="0" applyFill="0" applyBorder="0" applyAlignment="0" applyProtection="0"/>
    <xf numFmtId="180" fontId="4"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167" fontId="5" fillId="0" borderId="0" applyFont="0" applyFill="0" applyBorder="0" applyAlignment="0" applyProtection="0"/>
    <xf numFmtId="167" fontId="4" fillId="0" borderId="0" applyFont="0" applyFill="0" applyBorder="0" applyAlignment="0" applyProtection="0"/>
    <xf numFmtId="43" fontId="41" fillId="0" borderId="0" applyFont="0" applyFill="0" applyBorder="0" applyAlignment="0" applyProtection="0"/>
    <xf numFmtId="43" fontId="4" fillId="0" borderId="0" applyFont="0" applyFill="0" applyBorder="0" applyAlignment="0" applyProtection="0"/>
    <xf numFmtId="170" fontId="34" fillId="0" borderId="0" applyFont="0" applyFill="0" applyBorder="0" applyAlignment="0" applyProtection="0"/>
    <xf numFmtId="43"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7" fontId="4" fillId="0" borderId="0" applyFont="0" applyFill="0" applyBorder="0" applyAlignment="0" applyProtection="0"/>
    <xf numFmtId="43"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167" fontId="32" fillId="0" borderId="0" applyFont="0" applyFill="0" applyBorder="0" applyAlignment="0" applyProtection="0"/>
    <xf numFmtId="43" fontId="32" fillId="0" borderId="0" applyFont="0" applyFill="0" applyBorder="0" applyAlignment="0" applyProtection="0"/>
    <xf numFmtId="0" fontId="13" fillId="0" borderId="0" applyNumberFormat="0" applyFill="0" applyBorder="0" applyAlignment="0" applyProtection="0"/>
    <xf numFmtId="0" fontId="4" fillId="0" borderId="0"/>
    <xf numFmtId="0" fontId="4" fillId="0" borderId="0"/>
    <xf numFmtId="0" fontId="2" fillId="0" borderId="0"/>
    <xf numFmtId="9" fontId="53" fillId="0" borderId="0" applyFont="0" applyFill="0" applyBorder="0" applyAlignment="0" applyProtection="0"/>
    <xf numFmtId="9" fontId="1" fillId="0" borderId="0" applyFont="0" applyFill="0" applyBorder="0" applyAlignment="0" applyProtection="0"/>
    <xf numFmtId="0" fontId="1" fillId="0" borderId="0"/>
    <xf numFmtId="167" fontId="1" fillId="0" borderId="0" applyFont="0" applyFill="0" applyBorder="0" applyAlignment="0" applyProtection="0"/>
  </cellStyleXfs>
  <cellXfs count="171">
    <xf numFmtId="0" fontId="0" fillId="0" borderId="0" xfId="0"/>
    <xf numFmtId="0" fontId="49" fillId="13" borderId="0" xfId="0" applyFont="1" applyFill="1" applyProtection="1">
      <protection locked="0"/>
    </xf>
    <xf numFmtId="0" fontId="49" fillId="13" borderId="0" xfId="0" applyFont="1" applyFill="1" applyAlignment="1" applyProtection="1">
      <alignment wrapText="1"/>
      <protection locked="0"/>
    </xf>
    <xf numFmtId="0" fontId="48" fillId="13" borderId="0" xfId="0" applyFont="1" applyFill="1" applyProtection="1">
      <protection locked="0"/>
    </xf>
    <xf numFmtId="0" fontId="50" fillId="13" borderId="0" xfId="0" applyFont="1" applyFill="1" applyAlignment="1" applyProtection="1">
      <alignment horizontal="center"/>
      <protection locked="0"/>
    </xf>
    <xf numFmtId="0" fontId="49" fillId="0" borderId="0" xfId="0" applyFont="1" applyProtection="1">
      <protection locked="0"/>
    </xf>
    <xf numFmtId="0" fontId="49" fillId="0" borderId="0" xfId="0" applyFont="1" applyAlignment="1" applyProtection="1">
      <alignment wrapText="1"/>
      <protection locked="0"/>
    </xf>
    <xf numFmtId="0" fontId="48" fillId="0" borderId="0" xfId="0" applyFont="1" applyProtection="1">
      <protection locked="0"/>
    </xf>
    <xf numFmtId="0" fontId="43" fillId="0" borderId="6" xfId="0" applyFont="1" applyBorder="1" applyAlignment="1" applyProtection="1">
      <alignment horizontal="center" vertical="center"/>
      <protection locked="0"/>
    </xf>
    <xf numFmtId="0" fontId="44" fillId="0" borderId="6" xfId="0" applyFont="1" applyBorder="1" applyAlignment="1" applyProtection="1">
      <alignment horizontal="center" vertical="center"/>
      <protection locked="0"/>
    </xf>
    <xf numFmtId="0" fontId="1" fillId="0" borderId="0" xfId="189"/>
    <xf numFmtId="203" fontId="1" fillId="0" borderId="0" xfId="189" applyNumberFormat="1"/>
    <xf numFmtId="207" fontId="1" fillId="0" borderId="0" xfId="189" applyNumberFormat="1"/>
    <xf numFmtId="207" fontId="1" fillId="0" borderId="0" xfId="189" applyNumberFormat="1" applyFont="1"/>
    <xf numFmtId="44" fontId="48" fillId="16" borderId="10" xfId="0" applyNumberFormat="1" applyFont="1" applyFill="1" applyBorder="1" applyAlignment="1" applyProtection="1">
      <alignment horizontal="center" vertical="center"/>
      <protection locked="0"/>
    </xf>
    <xf numFmtId="44" fontId="48" fillId="16" borderId="5" xfId="0" applyNumberFormat="1" applyFont="1" applyFill="1" applyBorder="1" applyAlignment="1" applyProtection="1">
      <alignment horizontal="center" vertical="center"/>
      <protection locked="0"/>
    </xf>
    <xf numFmtId="10" fontId="47" fillId="16" borderId="9" xfId="113" applyNumberFormat="1" applyFont="1" applyFill="1" applyBorder="1" applyAlignment="1" applyProtection="1">
      <alignment horizontal="center" vertical="center"/>
      <protection locked="0"/>
    </xf>
    <xf numFmtId="44" fontId="52" fillId="16" borderId="5" xfId="0" applyNumberFormat="1" applyFont="1" applyFill="1" applyBorder="1" applyAlignment="1" applyProtection="1">
      <alignment horizontal="center" vertical="center"/>
      <protection locked="0"/>
    </xf>
    <xf numFmtId="44" fontId="52" fillId="16" borderId="10" xfId="0" applyNumberFormat="1" applyFont="1" applyFill="1" applyBorder="1" applyAlignment="1" applyProtection="1">
      <alignment horizontal="center" vertical="center"/>
      <protection locked="0"/>
    </xf>
    <xf numFmtId="14" fontId="47" fillId="16" borderId="30" xfId="0" applyNumberFormat="1" applyFont="1" applyFill="1" applyBorder="1" applyAlignment="1" applyProtection="1">
      <alignment horizontal="center" vertical="center"/>
      <protection locked="0"/>
    </xf>
    <xf numFmtId="14" fontId="47" fillId="16" borderId="27" xfId="0" applyNumberFormat="1" applyFont="1" applyFill="1" applyBorder="1" applyAlignment="1" applyProtection="1">
      <alignment horizontal="center" vertical="center"/>
      <protection locked="0"/>
    </xf>
    <xf numFmtId="0" fontId="45" fillId="14" borderId="18" xfId="0" applyFont="1" applyFill="1" applyBorder="1" applyAlignment="1" applyProtection="1">
      <alignment horizontal="center" vertical="center"/>
    </xf>
    <xf numFmtId="0" fontId="45" fillId="14" borderId="15" xfId="0" applyFont="1" applyFill="1" applyBorder="1" applyAlignment="1" applyProtection="1">
      <alignment horizontal="center" vertical="center"/>
    </xf>
    <xf numFmtId="0" fontId="45" fillId="14" borderId="16" xfId="0" applyFont="1" applyFill="1" applyBorder="1" applyAlignment="1" applyProtection="1">
      <alignment horizontal="center" vertical="center"/>
    </xf>
    <xf numFmtId="0" fontId="46" fillId="14" borderId="28" xfId="0" applyFont="1" applyFill="1" applyBorder="1" applyAlignment="1" applyProtection="1">
      <alignment vertical="center"/>
    </xf>
    <xf numFmtId="0" fontId="46" fillId="14" borderId="37" xfId="0" applyFont="1" applyFill="1" applyBorder="1" applyAlignment="1" applyProtection="1">
      <alignment horizontal="left" vertical="center"/>
    </xf>
    <xf numFmtId="0" fontId="46" fillId="14" borderId="21" xfId="0" applyFont="1" applyFill="1" applyBorder="1" applyAlignment="1" applyProtection="1">
      <alignment horizontal="left" vertical="center"/>
    </xf>
    <xf numFmtId="0" fontId="46" fillId="14" borderId="4" xfId="0" applyFont="1" applyFill="1" applyBorder="1" applyAlignment="1" applyProtection="1">
      <alignment horizontal="left" vertical="center"/>
    </xf>
    <xf numFmtId="0" fontId="46" fillId="14" borderId="30" xfId="0" applyFont="1" applyFill="1" applyBorder="1" applyAlignment="1" applyProtection="1">
      <alignment horizontal="left" vertical="center"/>
    </xf>
    <xf numFmtId="0" fontId="46" fillId="14" borderId="29" xfId="0" applyFont="1" applyFill="1" applyBorder="1" applyAlignment="1" applyProtection="1">
      <alignment horizontal="left" vertical="center"/>
    </xf>
    <xf numFmtId="0" fontId="46" fillId="14" borderId="30" xfId="0" applyFont="1" applyFill="1" applyBorder="1" applyAlignment="1" applyProtection="1">
      <alignment horizontal="left" vertical="center" wrapText="1"/>
    </xf>
    <xf numFmtId="0" fontId="47" fillId="14" borderId="4" xfId="0" applyFont="1" applyFill="1" applyBorder="1" applyAlignment="1" applyProtection="1">
      <alignment horizontal="left" vertical="center"/>
    </xf>
    <xf numFmtId="0" fontId="47" fillId="14" borderId="30" xfId="0" applyFont="1" applyFill="1" applyBorder="1" applyAlignment="1" applyProtection="1">
      <alignment horizontal="left" vertical="center"/>
    </xf>
    <xf numFmtId="14" fontId="47" fillId="14" borderId="27" xfId="0" applyNumberFormat="1" applyFont="1" applyFill="1" applyBorder="1" applyAlignment="1" applyProtection="1">
      <alignment vertical="center"/>
    </xf>
    <xf numFmtId="0" fontId="46" fillId="14" borderId="25" xfId="0" applyFont="1" applyFill="1" applyBorder="1" applyAlignment="1" applyProtection="1">
      <alignment vertical="center"/>
    </xf>
    <xf numFmtId="0" fontId="46" fillId="14" borderId="19" xfId="0" applyFont="1" applyFill="1" applyBorder="1" applyAlignment="1" applyProtection="1">
      <alignment horizontal="left" vertical="center" wrapText="1"/>
    </xf>
    <xf numFmtId="49" fontId="46" fillId="14" borderId="30" xfId="0" applyNumberFormat="1" applyFont="1" applyFill="1" applyBorder="1" applyAlignment="1" applyProtection="1">
      <alignment horizontal="center" vertical="center"/>
    </xf>
    <xf numFmtId="49" fontId="46" fillId="14" borderId="27" xfId="0" applyNumberFormat="1" applyFont="1" applyFill="1" applyBorder="1" applyAlignment="1" applyProtection="1">
      <alignment horizontal="center" vertical="center"/>
    </xf>
    <xf numFmtId="0" fontId="46" fillId="14" borderId="25" xfId="0" applyFont="1" applyFill="1" applyBorder="1" applyAlignment="1" applyProtection="1">
      <alignment horizontal="left" vertical="center"/>
    </xf>
    <xf numFmtId="0" fontId="46" fillId="14" borderId="19" xfId="0" applyFont="1" applyFill="1" applyBorder="1" applyAlignment="1" applyProtection="1">
      <alignment horizontal="left" vertical="center"/>
    </xf>
    <xf numFmtId="0" fontId="46" fillId="14" borderId="4" xfId="0" applyFont="1" applyFill="1" applyBorder="1" applyAlignment="1" applyProtection="1">
      <alignment horizontal="center" vertical="center"/>
    </xf>
    <xf numFmtId="0" fontId="46" fillId="14" borderId="30" xfId="0" applyFont="1" applyFill="1" applyBorder="1" applyAlignment="1" applyProtection="1">
      <alignment horizontal="center" vertical="center"/>
    </xf>
    <xf numFmtId="0" fontId="46" fillId="14" borderId="27" xfId="0" applyFont="1" applyFill="1" applyBorder="1" applyAlignment="1" applyProtection="1">
      <alignment horizontal="center" vertical="center"/>
    </xf>
    <xf numFmtId="0" fontId="46" fillId="14" borderId="25" xfId="0" applyFont="1" applyFill="1" applyBorder="1" applyAlignment="1" applyProtection="1">
      <alignment horizontal="left" vertical="center" wrapText="1"/>
    </xf>
    <xf numFmtId="0" fontId="46" fillId="14" borderId="34" xfId="0" applyFont="1" applyFill="1" applyBorder="1" applyAlignment="1" applyProtection="1">
      <alignment horizontal="center" vertical="center"/>
    </xf>
    <xf numFmtId="0" fontId="46" fillId="14" borderId="20" xfId="0" applyFont="1" applyFill="1" applyBorder="1" applyAlignment="1" applyProtection="1">
      <alignment horizontal="left" vertical="center"/>
    </xf>
    <xf numFmtId="0" fontId="46" fillId="14" borderId="30" xfId="0" applyFont="1" applyFill="1" applyBorder="1" applyAlignment="1" applyProtection="1">
      <alignment horizontal="center" vertical="center"/>
    </xf>
    <xf numFmtId="0" fontId="46" fillId="14" borderId="27" xfId="0" applyFont="1" applyFill="1" applyBorder="1" applyAlignment="1" applyProtection="1">
      <alignment horizontal="left" vertical="center"/>
    </xf>
    <xf numFmtId="0" fontId="46" fillId="14" borderId="26" xfId="0" applyFont="1" applyFill="1" applyBorder="1" applyAlignment="1" applyProtection="1">
      <alignment horizontal="center" vertical="center"/>
    </xf>
    <xf numFmtId="0" fontId="46" fillId="14" borderId="36" xfId="0" applyFont="1" applyFill="1" applyBorder="1" applyAlignment="1" applyProtection="1">
      <alignment horizontal="left" vertical="center"/>
    </xf>
    <xf numFmtId="0" fontId="46" fillId="14" borderId="31" xfId="0" applyFont="1" applyFill="1" applyBorder="1" applyAlignment="1" applyProtection="1">
      <alignment horizontal="center" vertical="center"/>
    </xf>
    <xf numFmtId="0" fontId="46" fillId="14" borderId="32" xfId="0" applyFont="1" applyFill="1" applyBorder="1" applyAlignment="1" applyProtection="1">
      <alignment horizontal="center" vertical="center"/>
    </xf>
    <xf numFmtId="0" fontId="46" fillId="14" borderId="17" xfId="0" applyFont="1" applyFill="1" applyBorder="1" applyAlignment="1" applyProtection="1">
      <alignment horizontal="center" vertical="center"/>
    </xf>
    <xf numFmtId="0" fontId="46" fillId="14" borderId="17" xfId="0" applyFont="1" applyFill="1" applyBorder="1" applyAlignment="1" applyProtection="1">
      <alignment horizontal="center" vertical="center" wrapText="1"/>
    </xf>
    <xf numFmtId="0" fontId="46" fillId="14" borderId="33" xfId="0" applyFont="1" applyFill="1" applyBorder="1" applyAlignment="1" applyProtection="1">
      <alignment horizontal="center" vertical="center" wrapText="1"/>
    </xf>
    <xf numFmtId="0" fontId="46" fillId="14" borderId="14" xfId="0" applyFont="1" applyFill="1" applyBorder="1" applyAlignment="1" applyProtection="1">
      <alignment horizontal="left" vertical="center" wrapText="1"/>
    </xf>
    <xf numFmtId="0" fontId="46" fillId="14" borderId="35" xfId="0" applyFont="1" applyFill="1" applyBorder="1" applyAlignment="1" applyProtection="1">
      <alignment horizontal="left" vertical="center"/>
    </xf>
    <xf numFmtId="0" fontId="46" fillId="14" borderId="15" xfId="0" applyFont="1" applyFill="1" applyBorder="1" applyAlignment="1" applyProtection="1">
      <alignment horizontal="left" vertical="center"/>
    </xf>
    <xf numFmtId="44" fontId="46" fillId="14" borderId="16" xfId="0" applyNumberFormat="1" applyFont="1" applyFill="1" applyBorder="1" applyAlignment="1" applyProtection="1">
      <alignment horizontal="center" vertical="center" wrapText="1"/>
    </xf>
    <xf numFmtId="0" fontId="48" fillId="13" borderId="22" xfId="0" applyFont="1" applyFill="1" applyBorder="1" applyAlignment="1" applyProtection="1">
      <alignment horizontal="left" vertical="center" wrapText="1"/>
    </xf>
    <xf numFmtId="0" fontId="48" fillId="0" borderId="12" xfId="53" applyFont="1" applyBorder="1" applyAlignment="1" applyProtection="1">
      <alignment horizontal="center" vertical="center" wrapText="1"/>
    </xf>
    <xf numFmtId="4" fontId="48" fillId="0" borderId="10" xfId="0" applyNumberFormat="1" applyFont="1" applyBorder="1" applyAlignment="1" applyProtection="1">
      <alignment horizontal="center" vertical="center" wrapText="1"/>
    </xf>
    <xf numFmtId="4" fontId="48" fillId="13" borderId="10" xfId="0" applyNumberFormat="1" applyFont="1" applyFill="1" applyBorder="1" applyAlignment="1" applyProtection="1">
      <alignment horizontal="left" vertical="center" wrapText="1"/>
    </xf>
    <xf numFmtId="4" fontId="48" fillId="0" borderId="10" xfId="0" applyNumberFormat="1" applyFont="1" applyBorder="1" applyAlignment="1" applyProtection="1">
      <alignment horizontal="center" vertical="center"/>
    </xf>
    <xf numFmtId="166" fontId="48" fillId="0" borderId="5" xfId="0" applyNumberFormat="1" applyFont="1" applyFill="1" applyBorder="1" applyAlignment="1" applyProtection="1">
      <alignment horizontal="center" vertical="center" wrapText="1"/>
    </xf>
    <xf numFmtId="166" fontId="48" fillId="0" borderId="11" xfId="0" applyNumberFormat="1" applyFont="1" applyFill="1" applyBorder="1" applyAlignment="1" applyProtection="1">
      <alignment horizontal="center" vertical="center" wrapText="1"/>
    </xf>
    <xf numFmtId="0" fontId="48" fillId="0" borderId="5" xfId="53" applyFont="1" applyBorder="1" applyAlignment="1" applyProtection="1">
      <alignment horizontal="center" vertical="center" wrapText="1"/>
    </xf>
    <xf numFmtId="0" fontId="48" fillId="0" borderId="22" xfId="0" applyFont="1" applyFill="1" applyBorder="1" applyAlignment="1" applyProtection="1">
      <alignment horizontal="left" vertical="center" wrapText="1"/>
    </xf>
    <xf numFmtId="0" fontId="48" fillId="0" borderId="10" xfId="53" applyNumberFormat="1" applyFont="1" applyBorder="1" applyAlignment="1" applyProtection="1">
      <alignment horizontal="center" vertical="center" wrapText="1"/>
    </xf>
    <xf numFmtId="4" fontId="48" fillId="13" borderId="10" xfId="0" applyNumberFormat="1" applyFont="1" applyFill="1" applyBorder="1" applyAlignment="1" applyProtection="1">
      <alignment horizontal="center" vertical="center"/>
    </xf>
    <xf numFmtId="44" fontId="48" fillId="13" borderId="4" xfId="0" applyNumberFormat="1" applyFont="1" applyFill="1" applyBorder="1" applyAlignment="1" applyProtection="1">
      <alignment horizontal="center" vertical="center"/>
    </xf>
    <xf numFmtId="44" fontId="48" fillId="13" borderId="30" xfId="0" applyNumberFormat="1" applyFont="1" applyFill="1" applyBorder="1" applyAlignment="1" applyProtection="1">
      <alignment horizontal="center" vertical="center"/>
    </xf>
    <xf numFmtId="44" fontId="48" fillId="13" borderId="27" xfId="0" applyNumberFormat="1" applyFont="1" applyFill="1" applyBorder="1" applyAlignment="1" applyProtection="1">
      <alignment horizontal="center" vertical="center"/>
    </xf>
    <xf numFmtId="0" fontId="48" fillId="0" borderId="4" xfId="53" applyNumberFormat="1" applyFont="1" applyBorder="1" applyAlignment="1" applyProtection="1">
      <alignment horizontal="center" vertical="center" wrapText="1"/>
    </xf>
    <xf numFmtId="0" fontId="48" fillId="0" borderId="19" xfId="53" applyNumberFormat="1" applyFont="1" applyBorder="1" applyAlignment="1" applyProtection="1">
      <alignment horizontal="center" vertical="center" wrapText="1"/>
    </xf>
    <xf numFmtId="4" fontId="48" fillId="13" borderId="5" xfId="0" applyNumberFormat="1" applyFont="1" applyFill="1" applyBorder="1" applyAlignment="1" applyProtection="1">
      <alignment horizontal="left" vertical="center" wrapText="1"/>
    </xf>
    <xf numFmtId="4" fontId="48" fillId="0" borderId="5" xfId="0" applyNumberFormat="1" applyFont="1" applyBorder="1" applyAlignment="1" applyProtection="1">
      <alignment horizontal="center" vertical="center"/>
    </xf>
    <xf numFmtId="0" fontId="48" fillId="0" borderId="5" xfId="0" applyNumberFormat="1" applyFont="1" applyBorder="1" applyAlignment="1" applyProtection="1">
      <alignment horizontal="center" vertical="center"/>
    </xf>
    <xf numFmtId="4" fontId="48" fillId="0" borderId="5" xfId="0" applyNumberFormat="1" applyFont="1" applyBorder="1" applyAlignment="1" applyProtection="1">
      <alignment horizontal="center" vertical="center" wrapText="1"/>
    </xf>
    <xf numFmtId="0" fontId="48" fillId="0" borderId="5" xfId="53" applyNumberFormat="1" applyFont="1" applyBorder="1" applyAlignment="1" applyProtection="1">
      <alignment horizontal="center" vertical="center" wrapText="1"/>
    </xf>
    <xf numFmtId="0" fontId="48" fillId="0" borderId="12" xfId="53" applyNumberFormat="1" applyFont="1" applyBorder="1" applyAlignment="1" applyProtection="1">
      <alignment horizontal="center" vertical="center" wrapText="1"/>
    </xf>
    <xf numFmtId="4" fontId="48" fillId="13" borderId="10" xfId="0" applyNumberFormat="1" applyFont="1" applyFill="1" applyBorder="1" applyAlignment="1" applyProtection="1">
      <alignment horizontal="center" vertical="center" wrapText="1"/>
    </xf>
    <xf numFmtId="166" fontId="48" fillId="13" borderId="5" xfId="0" applyNumberFormat="1" applyFont="1" applyFill="1" applyBorder="1" applyAlignment="1" applyProtection="1">
      <alignment horizontal="center" vertical="center" wrapText="1"/>
    </xf>
    <xf numFmtId="166" fontId="48" fillId="13" borderId="11" xfId="0" applyNumberFormat="1" applyFont="1" applyFill="1" applyBorder="1" applyAlignment="1" applyProtection="1">
      <alignment horizontal="center" vertical="center" wrapText="1"/>
    </xf>
    <xf numFmtId="0" fontId="47" fillId="14" borderId="14" xfId="0" applyFont="1" applyFill="1" applyBorder="1" applyAlignment="1" applyProtection="1">
      <alignment horizontal="left" vertical="center" wrapText="1"/>
    </xf>
    <xf numFmtId="0" fontId="47" fillId="14" borderId="35" xfId="0" applyFont="1" applyFill="1" applyBorder="1" applyAlignment="1" applyProtection="1">
      <alignment horizontal="left" vertical="center"/>
    </xf>
    <xf numFmtId="0" fontId="47" fillId="14" borderId="15" xfId="0" applyFont="1" applyFill="1" applyBorder="1" applyAlignment="1" applyProtection="1">
      <alignment horizontal="left" vertical="center"/>
    </xf>
    <xf numFmtId="44" fontId="47" fillId="14" borderId="16" xfId="0" applyNumberFormat="1" applyFont="1" applyFill="1" applyBorder="1" applyAlignment="1" applyProtection="1">
      <alignment horizontal="center" vertical="center" wrapText="1"/>
    </xf>
    <xf numFmtId="0" fontId="52" fillId="13" borderId="22" xfId="0" applyFont="1" applyFill="1" applyBorder="1" applyAlignment="1" applyProtection="1">
      <alignment horizontal="left" vertical="center" wrapText="1"/>
    </xf>
    <xf numFmtId="0" fontId="47" fillId="13" borderId="4" xfId="53" applyNumberFormat="1" applyFont="1" applyFill="1" applyBorder="1" applyAlignment="1" applyProtection="1">
      <alignment horizontal="left" vertical="center" wrapText="1"/>
    </xf>
    <xf numFmtId="0" fontId="47" fillId="13" borderId="30" xfId="53" applyNumberFormat="1" applyFont="1" applyFill="1" applyBorder="1" applyAlignment="1" applyProtection="1">
      <alignment horizontal="left" vertical="center" wrapText="1"/>
    </xf>
    <xf numFmtId="0" fontId="47" fillId="13" borderId="27" xfId="53" applyNumberFormat="1" applyFont="1" applyFill="1" applyBorder="1" applyAlignment="1" applyProtection="1">
      <alignment horizontal="left" vertical="center" wrapText="1"/>
    </xf>
    <xf numFmtId="0" fontId="52" fillId="0" borderId="22" xfId="0" applyFont="1" applyFill="1" applyBorder="1" applyAlignment="1" applyProtection="1">
      <alignment horizontal="left" vertical="center" wrapText="1"/>
    </xf>
    <xf numFmtId="0" fontId="52" fillId="0" borderId="5" xfId="0" applyNumberFormat="1" applyFont="1" applyBorder="1" applyAlignment="1" applyProtection="1">
      <alignment horizontal="center" vertical="center"/>
    </xf>
    <xf numFmtId="4" fontId="52" fillId="0" borderId="10" xfId="0" applyNumberFormat="1" applyFont="1" applyBorder="1" applyAlignment="1" applyProtection="1">
      <alignment horizontal="center" vertical="center" wrapText="1"/>
    </xf>
    <xf numFmtId="4" fontId="52" fillId="13" borderId="10" xfId="0" applyNumberFormat="1" applyFont="1" applyFill="1" applyBorder="1" applyAlignment="1" applyProtection="1">
      <alignment horizontal="left" vertical="center" wrapText="1"/>
    </xf>
    <xf numFmtId="4" fontId="52" fillId="0" borderId="10" xfId="0" applyNumberFormat="1" applyFont="1" applyBorder="1" applyAlignment="1" applyProtection="1">
      <alignment horizontal="center" vertical="center"/>
    </xf>
    <xf numFmtId="4" fontId="52" fillId="13" borderId="10" xfId="0" applyNumberFormat="1" applyFont="1" applyFill="1" applyBorder="1" applyAlignment="1" applyProtection="1">
      <alignment horizontal="center" vertical="center"/>
    </xf>
    <xf numFmtId="166" fontId="52" fillId="0" borderId="5" xfId="0" applyNumberFormat="1" applyFont="1" applyFill="1" applyBorder="1" applyAlignment="1" applyProtection="1">
      <alignment horizontal="center" vertical="center" wrapText="1"/>
    </xf>
    <xf numFmtId="166" fontId="52" fillId="0" borderId="11" xfId="0" applyNumberFormat="1" applyFont="1" applyFill="1" applyBorder="1" applyAlignment="1" applyProtection="1">
      <alignment horizontal="center" vertical="center" wrapText="1"/>
    </xf>
    <xf numFmtId="0" fontId="52" fillId="0" borderId="5" xfId="53" applyFont="1" applyBorder="1" applyAlignment="1" applyProtection="1">
      <alignment horizontal="center" vertical="center" wrapText="1"/>
    </xf>
    <xf numFmtId="0" fontId="52" fillId="13" borderId="5" xfId="53" applyNumberFormat="1" applyFont="1" applyFill="1" applyBorder="1" applyAlignment="1" applyProtection="1">
      <alignment horizontal="center" vertical="center" wrapText="1"/>
    </xf>
    <xf numFmtId="4" fontId="52" fillId="13" borderId="10" xfId="0" applyNumberFormat="1" applyFont="1" applyFill="1" applyBorder="1" applyAlignment="1" applyProtection="1">
      <alignment horizontal="center" vertical="center" wrapText="1"/>
    </xf>
    <xf numFmtId="0" fontId="51" fillId="13" borderId="22" xfId="0" applyFont="1" applyFill="1" applyBorder="1" applyAlignment="1" applyProtection="1">
      <alignment horizontal="left" vertical="center" wrapText="1"/>
    </xf>
    <xf numFmtId="0" fontId="52" fillId="0" borderId="5" xfId="53" applyNumberFormat="1" applyFont="1" applyBorder="1" applyAlignment="1" applyProtection="1">
      <alignment horizontal="center" vertical="center" wrapText="1"/>
    </xf>
    <xf numFmtId="0" fontId="48" fillId="0" borderId="0" xfId="53" applyFont="1" applyAlignment="1" applyProtection="1">
      <alignment horizontal="center" vertical="center" wrapText="1"/>
    </xf>
    <xf numFmtId="0" fontId="48" fillId="0" borderId="24" xfId="53" applyFont="1" applyBorder="1" applyAlignment="1" applyProtection="1">
      <alignment horizontal="center" vertical="center" wrapText="1"/>
    </xf>
    <xf numFmtId="0" fontId="48" fillId="0" borderId="21" xfId="53" applyFont="1" applyBorder="1" applyAlignment="1" applyProtection="1">
      <alignment horizontal="center" vertical="center" wrapText="1"/>
    </xf>
    <xf numFmtId="0" fontId="46" fillId="14" borderId="18" xfId="0" applyFont="1" applyFill="1" applyBorder="1" applyAlignment="1" applyProtection="1">
      <alignment horizontal="right" vertical="center" wrapText="1"/>
    </xf>
    <xf numFmtId="0" fontId="46" fillId="14" borderId="15" xfId="0" applyFont="1" applyFill="1" applyBorder="1" applyAlignment="1" applyProtection="1">
      <alignment horizontal="right" vertical="center" wrapText="1"/>
    </xf>
    <xf numFmtId="0" fontId="46" fillId="14" borderId="24" xfId="0" applyFont="1" applyFill="1" applyBorder="1" applyAlignment="1" applyProtection="1">
      <alignment horizontal="left" vertical="center"/>
    </xf>
    <xf numFmtId="14" fontId="47" fillId="14" borderId="30" xfId="0" applyNumberFormat="1" applyFont="1" applyFill="1" applyBorder="1" applyAlignment="1" applyProtection="1">
      <alignment horizontal="center" vertical="center"/>
    </xf>
    <xf numFmtId="14" fontId="47" fillId="14" borderId="27" xfId="0" applyNumberFormat="1" applyFont="1" applyFill="1" applyBorder="1" applyAlignment="1" applyProtection="1">
      <alignment horizontal="center" vertical="center"/>
    </xf>
    <xf numFmtId="0" fontId="46" fillId="14" borderId="29" xfId="0" applyFont="1" applyFill="1" applyBorder="1" applyAlignment="1" applyProtection="1">
      <alignment vertical="center"/>
    </xf>
    <xf numFmtId="0" fontId="46" fillId="14" borderId="40" xfId="0" applyFont="1" applyFill="1" applyBorder="1" applyAlignment="1" applyProtection="1">
      <alignment horizontal="left" vertical="center" wrapText="1"/>
    </xf>
    <xf numFmtId="0" fontId="46" fillId="14" borderId="20" xfId="0" applyFont="1" applyFill="1" applyBorder="1" applyAlignment="1" applyProtection="1">
      <alignment horizontal="left" vertical="center" wrapText="1"/>
    </xf>
    <xf numFmtId="0" fontId="46" fillId="14" borderId="34" xfId="0" applyFont="1" applyFill="1" applyBorder="1" applyAlignment="1" applyProtection="1">
      <alignment horizontal="left" vertical="center"/>
    </xf>
    <xf numFmtId="0" fontId="46" fillId="14" borderId="40" xfId="0" applyFont="1" applyFill="1" applyBorder="1" applyAlignment="1" applyProtection="1">
      <alignment horizontal="left" vertical="center"/>
    </xf>
    <xf numFmtId="49" fontId="46" fillId="14" borderId="40" xfId="0" applyNumberFormat="1" applyFont="1" applyFill="1" applyBorder="1" applyAlignment="1" applyProtection="1">
      <alignment horizontal="center" vertical="center"/>
    </xf>
    <xf numFmtId="49" fontId="46" fillId="14" borderId="41" xfId="0" applyNumberFormat="1" applyFont="1" applyFill="1" applyBorder="1" applyAlignment="1" applyProtection="1">
      <alignment horizontal="center" vertical="center"/>
    </xf>
    <xf numFmtId="0" fontId="46" fillId="14" borderId="39" xfId="0" applyFont="1" applyFill="1" applyBorder="1" applyAlignment="1" applyProtection="1">
      <alignment horizontal="center" vertical="center"/>
    </xf>
    <xf numFmtId="0" fontId="46" fillId="14" borderId="19" xfId="0" applyFont="1" applyFill="1" applyBorder="1" applyAlignment="1" applyProtection="1">
      <alignment horizontal="center" vertical="center"/>
    </xf>
    <xf numFmtId="0" fontId="46" fillId="14" borderId="10" xfId="0" applyFont="1" applyFill="1" applyBorder="1" applyAlignment="1" applyProtection="1">
      <alignment horizontal="center" vertical="center"/>
    </xf>
    <xf numFmtId="0" fontId="46" fillId="14" borderId="5" xfId="0" applyFont="1" applyFill="1" applyBorder="1" applyAlignment="1" applyProtection="1">
      <alignment horizontal="center" vertical="center"/>
    </xf>
    <xf numFmtId="49" fontId="47" fillId="0" borderId="22" xfId="189" applyNumberFormat="1" applyFont="1" applyBorder="1" applyAlignment="1" applyProtection="1">
      <alignment horizontal="center" vertical="center"/>
    </xf>
    <xf numFmtId="0" fontId="46" fillId="0" borderId="10" xfId="189" applyFont="1" applyBorder="1" applyAlignment="1" applyProtection="1">
      <alignment vertical="center"/>
    </xf>
    <xf numFmtId="44" fontId="47" fillId="0" borderId="10" xfId="190" applyNumberFormat="1" applyFont="1" applyBorder="1" applyAlignment="1" applyProtection="1">
      <alignment horizontal="center" vertical="center"/>
    </xf>
    <xf numFmtId="10" fontId="47" fillId="0" borderId="10" xfId="187" applyNumberFormat="1" applyFont="1" applyBorder="1" applyAlignment="1" applyProtection="1">
      <alignment horizontal="center" vertical="center"/>
    </xf>
    <xf numFmtId="9" fontId="52" fillId="13" borderId="10" xfId="188" applyNumberFormat="1" applyFont="1" applyFill="1" applyBorder="1" applyAlignment="1" applyProtection="1">
      <alignment vertical="center"/>
    </xf>
    <xf numFmtId="44" fontId="52" fillId="13" borderId="10" xfId="190" applyNumberFormat="1" applyFont="1" applyFill="1" applyBorder="1" applyAlignment="1" applyProtection="1">
      <alignment horizontal="center" vertical="center"/>
    </xf>
    <xf numFmtId="10" fontId="52" fillId="12" borderId="10" xfId="188" applyNumberFormat="1" applyFont="1" applyFill="1" applyBorder="1" applyAlignment="1" applyProtection="1">
      <alignment vertical="center"/>
    </xf>
    <xf numFmtId="44" fontId="52" fillId="12" borderId="10" xfId="190" applyNumberFormat="1" applyFont="1" applyFill="1" applyBorder="1" applyAlignment="1" applyProtection="1">
      <alignment horizontal="center" vertical="center"/>
    </xf>
    <xf numFmtId="44" fontId="47" fillId="0" borderId="42" xfId="190" applyNumberFormat="1" applyFont="1" applyBorder="1" applyAlignment="1" applyProtection="1">
      <alignment horizontal="center" vertical="center"/>
    </xf>
    <xf numFmtId="49" fontId="47" fillId="0" borderId="23" xfId="189" applyNumberFormat="1" applyFont="1" applyBorder="1" applyAlignment="1" applyProtection="1">
      <alignment horizontal="center" vertical="center"/>
    </xf>
    <xf numFmtId="0" fontId="47" fillId="0" borderId="5" xfId="189" applyFont="1" applyBorder="1" applyAlignment="1" applyProtection="1">
      <alignment vertical="center"/>
    </xf>
    <xf numFmtId="9" fontId="52" fillId="13" borderId="5" xfId="188" applyNumberFormat="1" applyFont="1" applyFill="1" applyBorder="1" applyAlignment="1" applyProtection="1">
      <alignment vertical="center"/>
    </xf>
    <xf numFmtId="10" fontId="52" fillId="12" borderId="5" xfId="188" applyNumberFormat="1" applyFont="1" applyFill="1" applyBorder="1" applyAlignment="1" applyProtection="1">
      <alignment vertical="center"/>
    </xf>
    <xf numFmtId="49" fontId="46" fillId="0" borderId="22" xfId="189" applyNumberFormat="1" applyFont="1" applyBorder="1" applyAlignment="1" applyProtection="1">
      <alignment horizontal="center" vertical="center"/>
    </xf>
    <xf numFmtId="0" fontId="46" fillId="0" borderId="5" xfId="189" applyFont="1" applyBorder="1" applyAlignment="1" applyProtection="1">
      <alignment vertical="center"/>
    </xf>
    <xf numFmtId="44" fontId="46" fillId="0" borderId="10" xfId="190" applyNumberFormat="1" applyFont="1" applyBorder="1" applyAlignment="1" applyProtection="1">
      <alignment horizontal="center" vertical="center"/>
    </xf>
    <xf numFmtId="9" fontId="48" fillId="13" borderId="5" xfId="188" applyNumberFormat="1" applyFont="1" applyFill="1" applyBorder="1" applyAlignment="1" applyProtection="1">
      <alignment vertical="center"/>
    </xf>
    <xf numFmtId="10" fontId="48" fillId="12" borderId="5" xfId="188" applyNumberFormat="1" applyFont="1" applyFill="1" applyBorder="1" applyAlignment="1" applyProtection="1">
      <alignment vertical="center"/>
    </xf>
    <xf numFmtId="201" fontId="52" fillId="0" borderId="5" xfId="188" applyNumberFormat="1" applyFont="1" applyFill="1" applyBorder="1" applyAlignment="1" applyProtection="1">
      <alignment vertical="center"/>
    </xf>
    <xf numFmtId="44" fontId="52" fillId="0" borderId="10" xfId="190" applyNumberFormat="1" applyFont="1" applyFill="1" applyBorder="1" applyAlignment="1" applyProtection="1">
      <alignment horizontal="center" vertical="center"/>
    </xf>
    <xf numFmtId="201" fontId="52" fillId="12" borderId="5" xfId="188" applyNumberFormat="1" applyFont="1" applyFill="1" applyBorder="1" applyAlignment="1" applyProtection="1">
      <alignment vertical="center"/>
    </xf>
    <xf numFmtId="202" fontId="52" fillId="0" borderId="5" xfId="188" applyNumberFormat="1" applyFont="1" applyFill="1" applyBorder="1" applyAlignment="1" applyProtection="1">
      <alignment vertical="center"/>
    </xf>
    <xf numFmtId="202" fontId="52" fillId="13" borderId="5" xfId="188" applyNumberFormat="1" applyFont="1" applyFill="1" applyBorder="1" applyAlignment="1" applyProtection="1">
      <alignment vertical="center"/>
    </xf>
    <xf numFmtId="201" fontId="52" fillId="13" borderId="5" xfId="188" applyNumberFormat="1" applyFont="1" applyFill="1" applyBorder="1" applyAlignment="1" applyProtection="1">
      <alignment vertical="center"/>
    </xf>
    <xf numFmtId="200" fontId="52" fillId="0" borderId="5" xfId="188" applyNumberFormat="1" applyFont="1" applyFill="1" applyBorder="1" applyAlignment="1" applyProtection="1">
      <alignment vertical="center"/>
    </xf>
    <xf numFmtId="200" fontId="52" fillId="13" borderId="5" xfId="188" applyNumberFormat="1" applyFont="1" applyFill="1" applyBorder="1" applyAlignment="1" applyProtection="1">
      <alignment vertical="center"/>
    </xf>
    <xf numFmtId="10" fontId="52" fillId="13" borderId="5" xfId="188" applyNumberFormat="1" applyFont="1" applyFill="1" applyBorder="1" applyAlignment="1" applyProtection="1">
      <alignment vertical="center"/>
    </xf>
    <xf numFmtId="0" fontId="47" fillId="0" borderId="22" xfId="189" applyFont="1" applyBorder="1" applyAlignment="1" applyProtection="1">
      <alignment horizontal="center" vertical="center"/>
    </xf>
    <xf numFmtId="0" fontId="47" fillId="0" borderId="23" xfId="189" applyFont="1" applyBorder="1" applyAlignment="1" applyProtection="1">
      <alignment horizontal="center" vertical="center"/>
    </xf>
    <xf numFmtId="0" fontId="47" fillId="0" borderId="23" xfId="189" applyFont="1" applyBorder="1" applyAlignment="1" applyProtection="1">
      <alignment horizontal="right" vertical="center"/>
    </xf>
    <xf numFmtId="0" fontId="47" fillId="0" borderId="5" xfId="189" applyFont="1" applyBorder="1" applyAlignment="1" applyProtection="1">
      <alignment horizontal="right" vertical="center"/>
    </xf>
    <xf numFmtId="44" fontId="52" fillId="15" borderId="4" xfId="190" applyNumberFormat="1" applyFont="1" applyFill="1" applyBorder="1" applyAlignment="1" applyProtection="1">
      <alignment horizontal="center" vertical="center"/>
    </xf>
    <xf numFmtId="44" fontId="52" fillId="15" borderId="19" xfId="190" applyNumberFormat="1" applyFont="1" applyFill="1" applyBorder="1" applyAlignment="1" applyProtection="1">
      <alignment horizontal="center" vertical="center"/>
    </xf>
    <xf numFmtId="10" fontId="47" fillId="0" borderId="5" xfId="188" applyNumberFormat="1" applyFont="1" applyBorder="1" applyAlignment="1" applyProtection="1">
      <alignment horizontal="right" vertical="center"/>
    </xf>
    <xf numFmtId="44" fontId="47" fillId="0" borderId="5" xfId="190" applyNumberFormat="1" applyFont="1" applyBorder="1" applyAlignment="1" applyProtection="1">
      <alignment horizontal="center" vertical="center"/>
    </xf>
    <xf numFmtId="44" fontId="47" fillId="0" borderId="11" xfId="190" applyNumberFormat="1" applyFont="1" applyBorder="1" applyAlignment="1" applyProtection="1">
      <alignment horizontal="center" vertical="center"/>
    </xf>
    <xf numFmtId="10" fontId="47" fillId="0" borderId="5" xfId="188" applyNumberFormat="1" applyFont="1" applyBorder="1" applyAlignment="1" applyProtection="1">
      <alignment horizontal="center" vertical="center"/>
    </xf>
    <xf numFmtId="0" fontId="47" fillId="0" borderId="43" xfId="189" applyFont="1" applyBorder="1" applyAlignment="1" applyProtection="1">
      <alignment horizontal="left" vertical="center"/>
    </xf>
    <xf numFmtId="0" fontId="47" fillId="0" borderId="31" xfId="189" applyFont="1" applyBorder="1" applyAlignment="1" applyProtection="1">
      <alignment horizontal="left" vertical="center"/>
    </xf>
    <xf numFmtId="0" fontId="47" fillId="0" borderId="9" xfId="189" applyFont="1" applyBorder="1" applyAlignment="1" applyProtection="1">
      <alignment horizontal="left" vertical="center"/>
    </xf>
    <xf numFmtId="0" fontId="1" fillId="0" borderId="6" xfId="189" applyBorder="1" applyAlignment="1" applyProtection="1">
      <alignment horizontal="center"/>
      <protection locked="0"/>
    </xf>
    <xf numFmtId="0" fontId="54" fillId="0" borderId="28" xfId="189" applyFont="1" applyBorder="1" applyAlignment="1" applyProtection="1">
      <alignment horizontal="left" vertical="center"/>
      <protection locked="0"/>
    </xf>
    <xf numFmtId="0" fontId="54" fillId="0" borderId="13" xfId="189" applyFont="1" applyBorder="1" applyAlignment="1" applyProtection="1">
      <alignment horizontal="left" vertical="center"/>
      <protection locked="0"/>
    </xf>
    <xf numFmtId="0" fontId="54" fillId="0" borderId="38" xfId="189" applyFont="1" applyBorder="1" applyAlignment="1" applyProtection="1">
      <alignment horizontal="left" vertical="center"/>
      <protection locked="0"/>
    </xf>
    <xf numFmtId="0" fontId="54" fillId="0" borderId="43" xfId="189" applyFont="1" applyBorder="1" applyAlignment="1" applyProtection="1">
      <alignment horizontal="left" vertical="center"/>
      <protection locked="0"/>
    </xf>
    <xf numFmtId="0" fontId="54" fillId="0" borderId="31" xfId="189" applyFont="1" applyBorder="1" applyAlignment="1" applyProtection="1">
      <alignment horizontal="left" vertical="center"/>
      <protection locked="0"/>
    </xf>
    <xf numFmtId="0" fontId="54" fillId="0" borderId="9" xfId="189" applyFont="1" applyBorder="1" applyAlignment="1" applyProtection="1">
      <alignment horizontal="left" vertical="center"/>
      <protection locked="0"/>
    </xf>
  </cellXfs>
  <cellStyles count="191">
    <cellStyle name="_x000d__x000a_JournalTemplate=C:\COMFO\CTALK\JOURSTD.TPL_x000d__x000a_LbStateAddress=3 3 0 251 1 89 2 311_x000d__x000a_LbStateJou" xfId="1" xr:uid="{00000000-0005-0000-0000-000000000000}"/>
    <cellStyle name="20% - Ênfase1 100" xfId="2" xr:uid="{00000000-0005-0000-0000-000001000000}"/>
    <cellStyle name="60% - Accent1" xfId="3" xr:uid="{00000000-0005-0000-0000-000002000000}"/>
    <cellStyle name="60% - Ênfase6 37" xfId="4" xr:uid="{00000000-0005-0000-0000-000003000000}"/>
    <cellStyle name="Accent1" xfId="5" xr:uid="{00000000-0005-0000-0000-000004000000}"/>
    <cellStyle name="Check Cell" xfId="6" xr:uid="{00000000-0005-0000-0000-000005000000}"/>
    <cellStyle name="Comma_Arauco Piping list" xfId="7" xr:uid="{00000000-0005-0000-0000-000006000000}"/>
    <cellStyle name="Comma0" xfId="8" xr:uid="{00000000-0005-0000-0000-000007000000}"/>
    <cellStyle name="CORES" xfId="9" xr:uid="{00000000-0005-0000-0000-000008000000}"/>
    <cellStyle name="Currency [0]_Arauco Piping list" xfId="10" xr:uid="{00000000-0005-0000-0000-000009000000}"/>
    <cellStyle name="Currency_Arauco Piping list" xfId="11" xr:uid="{00000000-0005-0000-0000-00000A000000}"/>
    <cellStyle name="Currency0" xfId="12" xr:uid="{00000000-0005-0000-0000-00000B000000}"/>
    <cellStyle name="Data" xfId="13" xr:uid="{00000000-0005-0000-0000-00000C000000}"/>
    <cellStyle name="Date" xfId="14" xr:uid="{00000000-0005-0000-0000-00000D000000}"/>
    <cellStyle name="Euro" xfId="15" xr:uid="{00000000-0005-0000-0000-00000E000000}"/>
    <cellStyle name="Excel Built-in Excel Built-in Excel Built-in Excel Built-in Excel Built-in Excel Built-in Excel Built-in Excel Built-in Separador de milhares 4" xfId="16" xr:uid="{00000000-0005-0000-0000-00000F000000}"/>
    <cellStyle name="Excel Built-in Excel Built-in Excel Built-in Excel Built-in Excel Built-in Excel Built-in Excel Built-in Separador de milhares 4" xfId="17" xr:uid="{00000000-0005-0000-0000-000010000000}"/>
    <cellStyle name="Excel Built-in Excel Built-in Excel Built-in Excel Built-in Excel Built-in Excel Built-in Excel Built-in Separador de milhares 4 2" xfId="18" xr:uid="{00000000-0005-0000-0000-000011000000}"/>
    <cellStyle name="Excel Built-in Normal" xfId="19" xr:uid="{00000000-0005-0000-0000-000012000000}"/>
    <cellStyle name="Excel Built-in Normal 1" xfId="20" xr:uid="{00000000-0005-0000-0000-000013000000}"/>
    <cellStyle name="Excel Built-in Normal 2" xfId="21" xr:uid="{00000000-0005-0000-0000-000014000000}"/>
    <cellStyle name="Excel Built-in Normal 3" xfId="22" xr:uid="{00000000-0005-0000-0000-000015000000}"/>
    <cellStyle name="Excel_BuiltIn_Comma" xfId="23" xr:uid="{00000000-0005-0000-0000-000016000000}"/>
    <cellStyle name="Fixed" xfId="24" xr:uid="{00000000-0005-0000-0000-000017000000}"/>
    <cellStyle name="Fixo" xfId="25" xr:uid="{00000000-0005-0000-0000-000018000000}"/>
    <cellStyle name="Fixo 2" xfId="26" xr:uid="{00000000-0005-0000-0000-000019000000}"/>
    <cellStyle name="Followed Hyperlink" xfId="27" xr:uid="{00000000-0005-0000-0000-00001A000000}"/>
    <cellStyle name="Good" xfId="28" xr:uid="{00000000-0005-0000-0000-00001B000000}"/>
    <cellStyle name="Grey" xfId="29" xr:uid="{00000000-0005-0000-0000-00001C000000}"/>
    <cellStyle name="HEADER" xfId="30" xr:uid="{00000000-0005-0000-0000-00001D000000}"/>
    <cellStyle name="Heading" xfId="31" xr:uid="{00000000-0005-0000-0000-00001E000000}"/>
    <cellStyle name="Heading 1" xfId="32" xr:uid="{00000000-0005-0000-0000-00001F000000}"/>
    <cellStyle name="Heading 2" xfId="33" xr:uid="{00000000-0005-0000-0000-000020000000}"/>
    <cellStyle name="Heading1" xfId="34" xr:uid="{00000000-0005-0000-0000-000021000000}"/>
    <cellStyle name="Hiperlink 2" xfId="35" xr:uid="{00000000-0005-0000-0000-000022000000}"/>
    <cellStyle name="Indefinido" xfId="36" xr:uid="{00000000-0005-0000-0000-000023000000}"/>
    <cellStyle name="Input" xfId="37" xr:uid="{00000000-0005-0000-0000-000024000000}"/>
    <cellStyle name="Input [yellow]" xfId="38" xr:uid="{00000000-0005-0000-0000-000025000000}"/>
    <cellStyle name="Linked Cell" xfId="39" xr:uid="{00000000-0005-0000-0000-000026000000}"/>
    <cellStyle name="material" xfId="40" xr:uid="{00000000-0005-0000-0000-000027000000}"/>
    <cellStyle name="Milliers [0]_after_discount" xfId="41" xr:uid="{00000000-0005-0000-0000-000028000000}"/>
    <cellStyle name="Milliers_after_discount" xfId="42" xr:uid="{00000000-0005-0000-0000-000029000000}"/>
    <cellStyle name="MINIPG" xfId="43" xr:uid="{00000000-0005-0000-0000-00002A000000}"/>
    <cellStyle name="Model" xfId="44" xr:uid="{00000000-0005-0000-0000-00002B000000}"/>
    <cellStyle name="Moeda 2" xfId="45" xr:uid="{00000000-0005-0000-0000-00002C000000}"/>
    <cellStyle name="Moeda 3" xfId="46" xr:uid="{00000000-0005-0000-0000-00002D000000}"/>
    <cellStyle name="Moeda 4" xfId="47" xr:uid="{00000000-0005-0000-0000-00002E000000}"/>
    <cellStyle name="Moeda 5" xfId="48" xr:uid="{00000000-0005-0000-0000-00002F000000}"/>
    <cellStyle name="Monétaire [0]_after_discount" xfId="49" xr:uid="{00000000-0005-0000-0000-000030000000}"/>
    <cellStyle name="Monétaire_after_discount" xfId="50" xr:uid="{00000000-0005-0000-0000-000031000000}"/>
    <cellStyle name="Neutral" xfId="51" xr:uid="{00000000-0005-0000-0000-000032000000}"/>
    <cellStyle name="Normal" xfId="0" builtinId="0"/>
    <cellStyle name="Normal - Style1" xfId="52" xr:uid="{00000000-0005-0000-0000-000034000000}"/>
    <cellStyle name="Normal 10" xfId="53" xr:uid="{00000000-0005-0000-0000-000035000000}"/>
    <cellStyle name="Normal 11" xfId="54" xr:uid="{00000000-0005-0000-0000-000036000000}"/>
    <cellStyle name="Normal 12" xfId="55" xr:uid="{00000000-0005-0000-0000-000037000000}"/>
    <cellStyle name="Normal 13" xfId="56" xr:uid="{00000000-0005-0000-0000-000038000000}"/>
    <cellStyle name="Normal 14" xfId="57" xr:uid="{00000000-0005-0000-0000-000039000000}"/>
    <cellStyle name="Normal 15" xfId="58" xr:uid="{00000000-0005-0000-0000-00003A000000}"/>
    <cellStyle name="Normal 16" xfId="59" xr:uid="{00000000-0005-0000-0000-00003B000000}"/>
    <cellStyle name="Normal 17" xfId="60" xr:uid="{00000000-0005-0000-0000-00003C000000}"/>
    <cellStyle name="Normal 18" xfId="61" xr:uid="{00000000-0005-0000-0000-00003D000000}"/>
    <cellStyle name="Normal 19" xfId="62" xr:uid="{00000000-0005-0000-0000-00003E000000}"/>
    <cellStyle name="Normal 2" xfId="63" xr:uid="{00000000-0005-0000-0000-00003F000000}"/>
    <cellStyle name="Normal 2 2" xfId="64" xr:uid="{00000000-0005-0000-0000-000040000000}"/>
    <cellStyle name="Normal 2 2 3" xfId="65" xr:uid="{00000000-0005-0000-0000-000041000000}"/>
    <cellStyle name="Normal 20" xfId="66" xr:uid="{00000000-0005-0000-0000-000042000000}"/>
    <cellStyle name="Normal 21" xfId="67" xr:uid="{00000000-0005-0000-0000-000043000000}"/>
    <cellStyle name="Normal 22" xfId="68" xr:uid="{00000000-0005-0000-0000-000044000000}"/>
    <cellStyle name="Normal 23" xfId="69" xr:uid="{00000000-0005-0000-0000-000045000000}"/>
    <cellStyle name="Normal 24" xfId="70" xr:uid="{00000000-0005-0000-0000-000046000000}"/>
    <cellStyle name="Normal 25" xfId="71" xr:uid="{00000000-0005-0000-0000-000047000000}"/>
    <cellStyle name="Normal 26" xfId="72" xr:uid="{00000000-0005-0000-0000-000048000000}"/>
    <cellStyle name="Normal 27" xfId="73" xr:uid="{00000000-0005-0000-0000-000049000000}"/>
    <cellStyle name="Normal 28" xfId="74" xr:uid="{00000000-0005-0000-0000-00004A000000}"/>
    <cellStyle name="Normal 29" xfId="75" xr:uid="{00000000-0005-0000-0000-00004B000000}"/>
    <cellStyle name="Normal 3" xfId="76" xr:uid="{00000000-0005-0000-0000-00004C000000}"/>
    <cellStyle name="Normal 3 2" xfId="77" xr:uid="{00000000-0005-0000-0000-00004D000000}"/>
    <cellStyle name="Normal 3 3" xfId="78" xr:uid="{00000000-0005-0000-0000-00004E000000}"/>
    <cellStyle name="Normal 30" xfId="79" xr:uid="{00000000-0005-0000-0000-00004F000000}"/>
    <cellStyle name="Normal 31" xfId="80" xr:uid="{00000000-0005-0000-0000-000050000000}"/>
    <cellStyle name="Normal 32" xfId="81" xr:uid="{00000000-0005-0000-0000-000051000000}"/>
    <cellStyle name="Normal 33" xfId="82" xr:uid="{00000000-0005-0000-0000-000052000000}"/>
    <cellStyle name="Normal 34" xfId="83" xr:uid="{00000000-0005-0000-0000-000053000000}"/>
    <cellStyle name="Normal 35" xfId="84" xr:uid="{00000000-0005-0000-0000-000054000000}"/>
    <cellStyle name="Normal 36" xfId="85" xr:uid="{00000000-0005-0000-0000-000055000000}"/>
    <cellStyle name="Normal 37" xfId="86" xr:uid="{00000000-0005-0000-0000-000056000000}"/>
    <cellStyle name="Normal 38" xfId="87" xr:uid="{00000000-0005-0000-0000-000057000000}"/>
    <cellStyle name="Normal 39" xfId="184" xr:uid="{00000000-0005-0000-0000-000058000000}"/>
    <cellStyle name="Normal 4" xfId="88" xr:uid="{00000000-0005-0000-0000-000059000000}"/>
    <cellStyle name="Normal 4 2" xfId="186" xr:uid="{25A33B5D-AC51-4B1D-8EB6-EAD2149E8C9E}"/>
    <cellStyle name="Normal 40" xfId="185" xr:uid="{00000000-0005-0000-0000-00005A000000}"/>
    <cellStyle name="Normal 41" xfId="189" xr:uid="{A3E1580B-4C17-4A82-A8A6-F43B041E5D5B}"/>
    <cellStyle name="Normal 5" xfId="89" xr:uid="{00000000-0005-0000-0000-00005B000000}"/>
    <cellStyle name="Normal 5 2" xfId="90" xr:uid="{00000000-0005-0000-0000-00005C000000}"/>
    <cellStyle name="Normal 6" xfId="91" xr:uid="{00000000-0005-0000-0000-00005D000000}"/>
    <cellStyle name="Normal 6 2" xfId="92" xr:uid="{00000000-0005-0000-0000-00005E000000}"/>
    <cellStyle name="Normal 6 2 2" xfId="93" xr:uid="{00000000-0005-0000-0000-00005F000000}"/>
    <cellStyle name="Normal 6 3" xfId="94" xr:uid="{00000000-0005-0000-0000-000060000000}"/>
    <cellStyle name="Normal 7" xfId="95" xr:uid="{00000000-0005-0000-0000-000061000000}"/>
    <cellStyle name="Normal 7 2" xfId="96" xr:uid="{00000000-0005-0000-0000-000062000000}"/>
    <cellStyle name="Normal 8" xfId="97" xr:uid="{00000000-0005-0000-0000-000063000000}"/>
    <cellStyle name="Normal 8 2" xfId="98" xr:uid="{00000000-0005-0000-0000-000064000000}"/>
    <cellStyle name="Normal 9" xfId="99" xr:uid="{00000000-0005-0000-0000-000065000000}"/>
    <cellStyle name="Normal1" xfId="100" xr:uid="{00000000-0005-0000-0000-000067000000}"/>
    <cellStyle name="Normal2" xfId="101" xr:uid="{00000000-0005-0000-0000-000068000000}"/>
    <cellStyle name="Normal3" xfId="102" xr:uid="{00000000-0005-0000-0000-000069000000}"/>
    <cellStyle name="Note" xfId="103" xr:uid="{00000000-0005-0000-0000-00006A000000}"/>
    <cellStyle name="Œ…‹æØ‚è [0.00]_COST_SUM" xfId="104" xr:uid="{00000000-0005-0000-0000-00006B000000}"/>
    <cellStyle name="Œ…‹æØ‚è_COST_SUM" xfId="105" xr:uid="{00000000-0005-0000-0000-00006C000000}"/>
    <cellStyle name="Percent [2]" xfId="106" xr:uid="{00000000-0005-0000-0000-00006D000000}"/>
    <cellStyle name="Percent_Sheet1" xfId="107" xr:uid="{00000000-0005-0000-0000-00006E000000}"/>
    <cellStyle name="Percentual" xfId="108" xr:uid="{00000000-0005-0000-0000-00006F000000}"/>
    <cellStyle name="Percentual 2" xfId="109" xr:uid="{00000000-0005-0000-0000-000070000000}"/>
    <cellStyle name="Ponto" xfId="110" xr:uid="{00000000-0005-0000-0000-000071000000}"/>
    <cellStyle name="Ponto 2" xfId="111" xr:uid="{00000000-0005-0000-0000-000072000000}"/>
    <cellStyle name="Porcentagem" xfId="187" builtinId="5"/>
    <cellStyle name="Porcentagem 2" xfId="112" xr:uid="{00000000-0005-0000-0000-000073000000}"/>
    <cellStyle name="Porcentagem 2 2" xfId="113" xr:uid="{00000000-0005-0000-0000-000074000000}"/>
    <cellStyle name="Porcentagem 3" xfId="114" xr:uid="{00000000-0005-0000-0000-000075000000}"/>
    <cellStyle name="Porcentagem 3 2" xfId="115" xr:uid="{00000000-0005-0000-0000-000076000000}"/>
    <cellStyle name="Porcentagem 4" xfId="116" xr:uid="{00000000-0005-0000-0000-000077000000}"/>
    <cellStyle name="Porcentagem 4 2" xfId="117" xr:uid="{00000000-0005-0000-0000-000078000000}"/>
    <cellStyle name="Porcentagem 5" xfId="118" xr:uid="{00000000-0005-0000-0000-000079000000}"/>
    <cellStyle name="Porcentagem 5 2" xfId="119" xr:uid="{00000000-0005-0000-0000-00007A000000}"/>
    <cellStyle name="Porcentagem 5 3" xfId="120" xr:uid="{00000000-0005-0000-0000-00007B000000}"/>
    <cellStyle name="Porcentagem 6" xfId="121" xr:uid="{00000000-0005-0000-0000-00007C000000}"/>
    <cellStyle name="Porcentagem 7" xfId="188" xr:uid="{C4E52B48-C8DE-49D7-AF14-96DD97BC02BE}"/>
    <cellStyle name="Result" xfId="122" xr:uid="{00000000-0005-0000-0000-00007D000000}"/>
    <cellStyle name="Result2" xfId="123" xr:uid="{00000000-0005-0000-0000-00007E000000}"/>
    <cellStyle name="Sep. milhar [0]" xfId="124" xr:uid="{00000000-0005-0000-0000-00007F000000}"/>
    <cellStyle name="Separador de m" xfId="125" xr:uid="{00000000-0005-0000-0000-000080000000}"/>
    <cellStyle name="Separador de milhares 2" xfId="126" xr:uid="{00000000-0005-0000-0000-000081000000}"/>
    <cellStyle name="Separador de milhares 2 2" xfId="127" xr:uid="{00000000-0005-0000-0000-000082000000}"/>
    <cellStyle name="Separador de milhares 2 2 2" xfId="128" xr:uid="{00000000-0005-0000-0000-000083000000}"/>
    <cellStyle name="Separador de milhares 2 3" xfId="129" xr:uid="{00000000-0005-0000-0000-000084000000}"/>
    <cellStyle name="Separador de milhares 3" xfId="130" xr:uid="{00000000-0005-0000-0000-000085000000}"/>
    <cellStyle name="Separador de milhares 3 2" xfId="131" xr:uid="{00000000-0005-0000-0000-000086000000}"/>
    <cellStyle name="Separador de milhares 3 2 2" xfId="132" xr:uid="{00000000-0005-0000-0000-000087000000}"/>
    <cellStyle name="Separador de milhares 3 3" xfId="133" xr:uid="{00000000-0005-0000-0000-000088000000}"/>
    <cellStyle name="Separador de milhares 4" xfId="134" xr:uid="{00000000-0005-0000-0000-000089000000}"/>
    <cellStyle name="Separador de milhares 4 2" xfId="135" xr:uid="{00000000-0005-0000-0000-00008A000000}"/>
    <cellStyle name="Separador de milhares 5" xfId="136" xr:uid="{00000000-0005-0000-0000-00008B000000}"/>
    <cellStyle name="Separador de milhares 5 2" xfId="137" xr:uid="{00000000-0005-0000-0000-00008C000000}"/>
    <cellStyle name="Separador de milhares 6" xfId="138" xr:uid="{00000000-0005-0000-0000-00008D000000}"/>
    <cellStyle name="Separador de milhares 6 2" xfId="139" xr:uid="{00000000-0005-0000-0000-00008E000000}"/>
    <cellStyle name="Separador de milhares 6 2 2" xfId="140" xr:uid="{00000000-0005-0000-0000-00008F000000}"/>
    <cellStyle name="Separador de milhares 6 3" xfId="141" xr:uid="{00000000-0005-0000-0000-000090000000}"/>
    <cellStyle name="Sepavador de milhares [0]_Pasta2" xfId="142" xr:uid="{00000000-0005-0000-0000-000091000000}"/>
    <cellStyle name="Standard_RP100_01 (metr.)" xfId="143" xr:uid="{00000000-0005-0000-0000-000092000000}"/>
    <cellStyle name="subhead" xfId="144" xr:uid="{00000000-0005-0000-0000-000093000000}"/>
    <cellStyle name="SUBTIT" xfId="145" xr:uid="{00000000-0005-0000-0000-000094000000}"/>
    <cellStyle name="SUBTIT 2" xfId="146" xr:uid="{00000000-0005-0000-0000-000095000000}"/>
    <cellStyle name="Título 1 1" xfId="147" xr:uid="{00000000-0005-0000-0000-000096000000}"/>
    <cellStyle name="Titulo1" xfId="148" xr:uid="{00000000-0005-0000-0000-000097000000}"/>
    <cellStyle name="Titulo1 2" xfId="149" xr:uid="{00000000-0005-0000-0000-000098000000}"/>
    <cellStyle name="Titulo2" xfId="150" xr:uid="{00000000-0005-0000-0000-000099000000}"/>
    <cellStyle name="Titulo2 2" xfId="151" xr:uid="{00000000-0005-0000-0000-00009A000000}"/>
    <cellStyle name="Vírgula 10" xfId="152" xr:uid="{00000000-0005-0000-0000-00009B000000}"/>
    <cellStyle name="Vírgula 10 2" xfId="153" xr:uid="{00000000-0005-0000-0000-00009C000000}"/>
    <cellStyle name="Vírgula 11" xfId="154" xr:uid="{00000000-0005-0000-0000-00009D000000}"/>
    <cellStyle name="Vírgula 12" xfId="155" xr:uid="{00000000-0005-0000-0000-00009E000000}"/>
    <cellStyle name="Vírgula 13" xfId="156" xr:uid="{00000000-0005-0000-0000-00009F000000}"/>
    <cellStyle name="Vírgula 14" xfId="190" xr:uid="{ED3FDE05-3C27-410F-A23E-D409F3BBDABA}"/>
    <cellStyle name="Vírgula 2" xfId="157" xr:uid="{00000000-0005-0000-0000-0000A0000000}"/>
    <cellStyle name="Vírgula 2 2" xfId="158" xr:uid="{00000000-0005-0000-0000-0000A1000000}"/>
    <cellStyle name="Vírgula 2 2 2" xfId="159" xr:uid="{00000000-0005-0000-0000-0000A2000000}"/>
    <cellStyle name="Vírgula 2 2 3" xfId="160" xr:uid="{00000000-0005-0000-0000-0000A3000000}"/>
    <cellStyle name="Vírgula 2 3" xfId="161" xr:uid="{00000000-0005-0000-0000-0000A4000000}"/>
    <cellStyle name="Vírgula 2 4" xfId="162" xr:uid="{00000000-0005-0000-0000-0000A5000000}"/>
    <cellStyle name="Vírgula 3" xfId="163" xr:uid="{00000000-0005-0000-0000-0000A6000000}"/>
    <cellStyle name="Vírgula 3 2" xfId="164" xr:uid="{00000000-0005-0000-0000-0000A7000000}"/>
    <cellStyle name="Vírgula 3 2 2" xfId="165" xr:uid="{00000000-0005-0000-0000-0000A8000000}"/>
    <cellStyle name="Vírgula 3 3" xfId="166" xr:uid="{00000000-0005-0000-0000-0000A9000000}"/>
    <cellStyle name="Vírgula 4" xfId="167" xr:uid="{00000000-0005-0000-0000-0000AA000000}"/>
    <cellStyle name="Vírgula 4 2" xfId="168" xr:uid="{00000000-0005-0000-0000-0000AB000000}"/>
    <cellStyle name="Vírgula 5" xfId="169" xr:uid="{00000000-0005-0000-0000-0000AC000000}"/>
    <cellStyle name="Vírgula 5 2" xfId="170" xr:uid="{00000000-0005-0000-0000-0000AD000000}"/>
    <cellStyle name="Vírgula 5 2 2" xfId="171" xr:uid="{00000000-0005-0000-0000-0000AE000000}"/>
    <cellStyle name="Vírgula 5 3" xfId="172" xr:uid="{00000000-0005-0000-0000-0000AF000000}"/>
    <cellStyle name="Vírgula 6" xfId="173" xr:uid="{00000000-0005-0000-0000-0000B0000000}"/>
    <cellStyle name="Vírgula 6 2" xfId="174" xr:uid="{00000000-0005-0000-0000-0000B1000000}"/>
    <cellStyle name="Vírgula 6 2 2" xfId="175" xr:uid="{00000000-0005-0000-0000-0000B2000000}"/>
    <cellStyle name="Vírgula 6 3" xfId="176" xr:uid="{00000000-0005-0000-0000-0000B3000000}"/>
    <cellStyle name="Vírgula 7" xfId="177" xr:uid="{00000000-0005-0000-0000-0000B4000000}"/>
    <cellStyle name="Vírgula 7 2" xfId="178" xr:uid="{00000000-0005-0000-0000-0000B5000000}"/>
    <cellStyle name="Vírgula 8" xfId="179" xr:uid="{00000000-0005-0000-0000-0000B6000000}"/>
    <cellStyle name="Vírgula 8 2" xfId="180" xr:uid="{00000000-0005-0000-0000-0000B7000000}"/>
    <cellStyle name="Vírgula 9" xfId="181" xr:uid="{00000000-0005-0000-0000-0000B8000000}"/>
    <cellStyle name="Vírgula 9 2" xfId="182" xr:uid="{00000000-0005-0000-0000-0000B9000000}"/>
    <cellStyle name="Warning Text" xfId="183" xr:uid="{00000000-0005-0000-0000-0000BA00000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idor\projetos\Meus%20documentos\Planilhas\OR&#199;AMENTO%202.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THIAGO/7-PROFISSIONAL/P1-ARQUITETURA/P1.1-parceria%20VOLPI%20Consultoria/__2021/6-%20M&#195;OS%20DADAS%20(SEE)%20-%20METAS%201-2-4-5-7/M&#195;OS%20DADAS%20-%20META%204%20-%20Reforma%20E.M.%20Rauzinho/DOC.%20T&#201;CNICA%20PARA%20SEE/E.M.%20F.%20Arthidoro_quase%20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DMINI~1/AppData/Local/Temp/PLANILHA_Reforma%20Padre%20Manoe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COMPOS."/>
      <sheetName val="ORÇAMENTO"/>
      <sheetName val="CONCRETO FUNDAÇÃO"/>
      <sheetName val="CONCRETO ESTRUTURA"/>
      <sheetName val="PARETO  |  ABC"/>
      <sheetName val="GRÁFICO"/>
    </sheetNames>
    <sheetDataSet>
      <sheetData sheetId="0">
        <row r="8">
          <cell r="G8">
            <v>2.89</v>
          </cell>
        </row>
        <row r="11">
          <cell r="B11" t="str">
            <v xml:space="preserve">  Pedreiro de acabamento</v>
          </cell>
        </row>
      </sheetData>
      <sheetData sheetId="1"/>
      <sheetData sheetId="2"/>
      <sheetData sheetId="3"/>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 Aux"/>
      <sheetName val="PLANILHA CONVÊNIO"/>
      <sheetName val="CRONOGRAMA"/>
    </sheetNames>
    <sheetDataSet>
      <sheetData sheetId="0" refreshError="1"/>
      <sheetData sheetId="1">
        <row r="6">
          <cell r="A6" t="str">
            <v>1</v>
          </cell>
        </row>
        <row r="47">
          <cell r="A47" t="str">
            <v>2</v>
          </cell>
        </row>
        <row r="164">
          <cell r="A164" t="str">
            <v>3</v>
          </cell>
        </row>
        <row r="192">
          <cell r="A192" t="str">
            <v>4</v>
          </cell>
        </row>
      </sheetData>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NAPI"/>
      <sheetName val="Mem Aux"/>
      <sheetName val="Planilha"/>
      <sheetName val="Quadro área"/>
      <sheetName val="Cronograma"/>
      <sheetName val="Composições"/>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77"/>
  <sheetViews>
    <sheetView tabSelected="1" view="pageBreakPreview" zoomScaleNormal="100" zoomScaleSheetLayoutView="100" workbookViewId="0">
      <selection activeCell="D85" sqref="D85"/>
    </sheetView>
  </sheetViews>
  <sheetFormatPr defaultRowHeight="13.8"/>
  <cols>
    <col min="1" max="1" width="12.77734375" style="5" customWidth="1"/>
    <col min="2" max="2" width="13.21875" style="5" customWidth="1"/>
    <col min="3" max="3" width="12.77734375" style="6" customWidth="1"/>
    <col min="4" max="4" width="50.77734375" style="5" customWidth="1"/>
    <col min="5" max="5" width="6.77734375" style="7" customWidth="1"/>
    <col min="6" max="6" width="7.77734375" style="7" customWidth="1"/>
    <col min="7" max="8" width="12.77734375" style="7" customWidth="1"/>
    <col min="9" max="9" width="18.77734375" style="7" customWidth="1"/>
    <col min="10" max="10" width="10.5546875" bestFit="1" customWidth="1"/>
    <col min="11" max="11" width="10.6640625" bestFit="1" customWidth="1"/>
  </cols>
  <sheetData>
    <row r="1" spans="1:9" ht="78" customHeight="1" thickBot="1">
      <c r="A1" s="8"/>
      <c r="B1" s="9"/>
      <c r="C1" s="9"/>
      <c r="D1" s="9"/>
      <c r="E1" s="9"/>
      <c r="F1" s="9"/>
      <c r="G1" s="9"/>
      <c r="H1" s="9"/>
      <c r="I1" s="9"/>
    </row>
    <row r="2" spans="1:9" ht="14.4" thickBot="1">
      <c r="A2" s="21" t="s">
        <v>2</v>
      </c>
      <c r="B2" s="22"/>
      <c r="C2" s="22"/>
      <c r="D2" s="22"/>
      <c r="E2" s="22"/>
      <c r="F2" s="22"/>
      <c r="G2" s="22"/>
      <c r="H2" s="22"/>
      <c r="I2" s="23"/>
    </row>
    <row r="3" spans="1:9" ht="13.2">
      <c r="A3" s="24" t="s">
        <v>14</v>
      </c>
      <c r="B3" s="25" t="s">
        <v>137</v>
      </c>
      <c r="C3" s="25"/>
      <c r="D3" s="25"/>
      <c r="E3" s="26"/>
      <c r="F3" s="27" t="s">
        <v>15</v>
      </c>
      <c r="G3" s="28"/>
      <c r="H3" s="19"/>
      <c r="I3" s="20"/>
    </row>
    <row r="4" spans="1:9" ht="13.2">
      <c r="A4" s="29" t="s">
        <v>22</v>
      </c>
      <c r="B4" s="30" t="s">
        <v>138</v>
      </c>
      <c r="C4" s="30"/>
      <c r="D4" s="30"/>
      <c r="E4" s="30"/>
      <c r="F4" s="31" t="s">
        <v>74</v>
      </c>
      <c r="G4" s="32"/>
      <c r="H4" s="32"/>
      <c r="I4" s="33" t="s">
        <v>75</v>
      </c>
    </row>
    <row r="5" spans="1:9" ht="13.2">
      <c r="A5" s="34" t="s">
        <v>9</v>
      </c>
      <c r="B5" s="30" t="s">
        <v>139</v>
      </c>
      <c r="C5" s="30"/>
      <c r="D5" s="30"/>
      <c r="E5" s="35"/>
      <c r="F5" s="27" t="s">
        <v>90</v>
      </c>
      <c r="G5" s="28"/>
      <c r="H5" s="36" t="s">
        <v>141</v>
      </c>
      <c r="I5" s="37"/>
    </row>
    <row r="6" spans="1:9" ht="13.2">
      <c r="A6" s="38" t="s">
        <v>16</v>
      </c>
      <c r="B6" s="28"/>
      <c r="C6" s="28"/>
      <c r="D6" s="28"/>
      <c r="E6" s="39"/>
      <c r="F6" s="40" t="s">
        <v>6</v>
      </c>
      <c r="G6" s="41"/>
      <c r="H6" s="41"/>
      <c r="I6" s="42"/>
    </row>
    <row r="7" spans="1:9" ht="30" customHeight="1">
      <c r="A7" s="43" t="s">
        <v>140</v>
      </c>
      <c r="B7" s="30"/>
      <c r="C7" s="30"/>
      <c r="D7" s="30"/>
      <c r="E7" s="35"/>
      <c r="F7" s="44" t="s">
        <v>17</v>
      </c>
      <c r="G7" s="45" t="s">
        <v>4</v>
      </c>
      <c r="H7" s="46" t="s">
        <v>18</v>
      </c>
      <c r="I7" s="47" t="s">
        <v>12</v>
      </c>
    </row>
    <row r="8" spans="1:9" ht="13.8" customHeight="1" thickBot="1">
      <c r="A8" s="38" t="s">
        <v>168</v>
      </c>
      <c r="B8" s="28"/>
      <c r="C8" s="28"/>
      <c r="D8" s="28"/>
      <c r="E8" s="39"/>
      <c r="F8" s="48"/>
      <c r="G8" s="49"/>
      <c r="H8" s="50" t="s">
        <v>11</v>
      </c>
      <c r="I8" s="16"/>
    </row>
    <row r="9" spans="1:9" ht="34.799999999999997" thickBot="1">
      <c r="A9" s="51" t="s">
        <v>0</v>
      </c>
      <c r="B9" s="52" t="s">
        <v>3</v>
      </c>
      <c r="C9" s="53" t="s">
        <v>25</v>
      </c>
      <c r="D9" s="53" t="s">
        <v>1</v>
      </c>
      <c r="E9" s="52" t="s">
        <v>8</v>
      </c>
      <c r="F9" s="52" t="s">
        <v>73</v>
      </c>
      <c r="G9" s="53" t="s">
        <v>10</v>
      </c>
      <c r="H9" s="53" t="s">
        <v>13</v>
      </c>
      <c r="I9" s="54" t="s">
        <v>5</v>
      </c>
    </row>
    <row r="10" spans="1:9" ht="13.8" customHeight="1" thickBot="1">
      <c r="A10" s="55">
        <v>1</v>
      </c>
      <c r="B10" s="56" t="s">
        <v>142</v>
      </c>
      <c r="C10" s="57"/>
      <c r="D10" s="57"/>
      <c r="E10" s="57"/>
      <c r="F10" s="57"/>
      <c r="G10" s="57"/>
      <c r="H10" s="57"/>
      <c r="I10" s="58">
        <f>SUM(I11:I13)</f>
        <v>0</v>
      </c>
    </row>
    <row r="11" spans="1:9" ht="90" customHeight="1">
      <c r="A11" s="59" t="s">
        <v>7</v>
      </c>
      <c r="B11" s="60" t="s">
        <v>81</v>
      </c>
      <c r="C11" s="61" t="s">
        <v>89</v>
      </c>
      <c r="D11" s="62" t="s">
        <v>82</v>
      </c>
      <c r="E11" s="63" t="s">
        <v>76</v>
      </c>
      <c r="F11" s="63">
        <v>2.5</v>
      </c>
      <c r="G11" s="14"/>
      <c r="H11" s="64">
        <f>IF(B11="","",ROUND(G11+(G11*$I$8),2))</f>
        <v>0</v>
      </c>
      <c r="I11" s="65">
        <f>IF(B11="","",ROUND(F11*H11,2))</f>
        <v>0</v>
      </c>
    </row>
    <row r="12" spans="1:9" ht="60" customHeight="1">
      <c r="A12" s="59" t="s">
        <v>23</v>
      </c>
      <c r="B12" s="66" t="s">
        <v>60</v>
      </c>
      <c r="C12" s="61" t="s">
        <v>89</v>
      </c>
      <c r="D12" s="62" t="s">
        <v>85</v>
      </c>
      <c r="E12" s="63" t="s">
        <v>83</v>
      </c>
      <c r="F12" s="63">
        <v>1</v>
      </c>
      <c r="G12" s="14"/>
      <c r="H12" s="64">
        <f t="shared" ref="H12" si="0">IF(B12="","",ROUND(G12+(G12*$I$8),2))</f>
        <v>0</v>
      </c>
      <c r="I12" s="65">
        <f t="shared" ref="I12" si="1">IF(B12="","",ROUND(F12*H12,2))</f>
        <v>0</v>
      </c>
    </row>
    <row r="13" spans="1:9" ht="60" customHeight="1" thickBot="1">
      <c r="A13" s="59" t="s">
        <v>24</v>
      </c>
      <c r="B13" s="66" t="s">
        <v>59</v>
      </c>
      <c r="C13" s="61" t="s">
        <v>89</v>
      </c>
      <c r="D13" s="62" t="s">
        <v>118</v>
      </c>
      <c r="E13" s="63" t="s">
        <v>84</v>
      </c>
      <c r="F13" s="63">
        <v>3</v>
      </c>
      <c r="G13" s="14"/>
      <c r="H13" s="64">
        <f t="shared" ref="H13" si="2">IF(B13="","",ROUND(G13+(G13*$I$8),2))</f>
        <v>0</v>
      </c>
      <c r="I13" s="65">
        <f t="shared" ref="I13" si="3">IF(B13="","",ROUND(F13*H13,2))</f>
        <v>0</v>
      </c>
    </row>
    <row r="14" spans="1:9" ht="13.8" customHeight="1" thickBot="1">
      <c r="A14" s="55">
        <v>2</v>
      </c>
      <c r="B14" s="56" t="s">
        <v>135</v>
      </c>
      <c r="C14" s="57"/>
      <c r="D14" s="57"/>
      <c r="E14" s="57"/>
      <c r="F14" s="57"/>
      <c r="G14" s="57"/>
      <c r="H14" s="57"/>
      <c r="I14" s="58">
        <f>SUM(I15:I18)</f>
        <v>0</v>
      </c>
    </row>
    <row r="15" spans="1:9" ht="90" customHeight="1">
      <c r="A15" s="67" t="s">
        <v>39</v>
      </c>
      <c r="B15" s="68">
        <v>101233</v>
      </c>
      <c r="C15" s="61" t="s">
        <v>29</v>
      </c>
      <c r="D15" s="62" t="s">
        <v>72</v>
      </c>
      <c r="E15" s="63" t="s">
        <v>20</v>
      </c>
      <c r="F15" s="69">
        <f>ROUND((629.92+149.54+168.35)*1,2)</f>
        <v>947.81</v>
      </c>
      <c r="G15" s="70" t="s">
        <v>157</v>
      </c>
      <c r="H15" s="71"/>
      <c r="I15" s="72"/>
    </row>
    <row r="16" spans="1:9" ht="30" customHeight="1">
      <c r="A16" s="67" t="s">
        <v>40</v>
      </c>
      <c r="B16" s="73" t="s">
        <v>156</v>
      </c>
      <c r="C16" s="74"/>
      <c r="D16" s="75" t="s">
        <v>158</v>
      </c>
      <c r="E16" s="76" t="s">
        <v>20</v>
      </c>
      <c r="F16" s="69">
        <f>ROUND((50.87+375.17+298.04+297.02+293.62)*1,2)-F15</f>
        <v>366.91000000000008</v>
      </c>
      <c r="G16" s="70" t="s">
        <v>157</v>
      </c>
      <c r="H16" s="71"/>
      <c r="I16" s="72"/>
    </row>
    <row r="17" spans="1:9" ht="75" customHeight="1">
      <c r="A17" s="67" t="s">
        <v>41</v>
      </c>
      <c r="B17" s="77">
        <v>93367</v>
      </c>
      <c r="C17" s="61" t="s">
        <v>29</v>
      </c>
      <c r="D17" s="62" t="s">
        <v>34</v>
      </c>
      <c r="E17" s="63" t="s">
        <v>20</v>
      </c>
      <c r="F17" s="69">
        <f>ROUND((50.87+375.17+298.04+297.02+293.62)*1,2)</f>
        <v>1314.72</v>
      </c>
      <c r="G17" s="70" t="s">
        <v>157</v>
      </c>
      <c r="H17" s="71"/>
      <c r="I17" s="72"/>
    </row>
    <row r="18" spans="1:9" ht="30" customHeight="1" thickBot="1">
      <c r="A18" s="67" t="s">
        <v>42</v>
      </c>
      <c r="B18" s="66">
        <v>100576</v>
      </c>
      <c r="C18" s="61" t="s">
        <v>29</v>
      </c>
      <c r="D18" s="62" t="s">
        <v>38</v>
      </c>
      <c r="E18" s="63" t="s">
        <v>19</v>
      </c>
      <c r="F18" s="69">
        <f>435.96+55.94+10.62+24.6+53.1+(250.44)+((4.36+10.08+11.78+14.8+11.9+2.4+10.8+6.18+12.92+7.32)*1.2)+((3.7+1.2)*1.2)+((((4.81+2)*2)/2)*2)+13.5</f>
        <v>974.70800000000008</v>
      </c>
      <c r="G18" s="14"/>
      <c r="H18" s="64">
        <f t="shared" ref="H18" si="4">IF(B18="","",ROUND(G18+(G18*$I$8),2))</f>
        <v>0</v>
      </c>
      <c r="I18" s="65">
        <f t="shared" ref="I18" si="5">IF(B18="","",ROUND(F18*H18,2))</f>
        <v>0</v>
      </c>
    </row>
    <row r="19" spans="1:9" ht="13.2" customHeight="1" thickBot="1">
      <c r="A19" s="55">
        <v>3</v>
      </c>
      <c r="B19" s="56" t="s">
        <v>136</v>
      </c>
      <c r="C19" s="57"/>
      <c r="D19" s="57"/>
      <c r="E19" s="57"/>
      <c r="F19" s="57"/>
      <c r="G19" s="57"/>
      <c r="H19" s="57"/>
      <c r="I19" s="58">
        <f>SUM(I20:I23)</f>
        <v>0</v>
      </c>
    </row>
    <row r="20" spans="1:9" ht="30" customHeight="1">
      <c r="A20" s="67" t="s">
        <v>91</v>
      </c>
      <c r="B20" s="66" t="s">
        <v>66</v>
      </c>
      <c r="C20" s="78" t="s">
        <v>89</v>
      </c>
      <c r="D20" s="75" t="s">
        <v>86</v>
      </c>
      <c r="E20" s="76" t="s">
        <v>80</v>
      </c>
      <c r="F20" s="69">
        <f>ROUND((17*3.23)*0.5*1,2)</f>
        <v>27.46</v>
      </c>
      <c r="G20" s="14"/>
      <c r="H20" s="64">
        <f t="shared" ref="H20" si="6">IF(B20="","",ROUND(G20+(G20*$I$8),2))</f>
        <v>0</v>
      </c>
      <c r="I20" s="65">
        <f t="shared" ref="I20" si="7">IF(B20="","",ROUND(F20*H20,2))</f>
        <v>0</v>
      </c>
    </row>
    <row r="21" spans="1:9" ht="60" customHeight="1">
      <c r="A21" s="67" t="s">
        <v>92</v>
      </c>
      <c r="B21" s="66">
        <v>100341</v>
      </c>
      <c r="C21" s="78" t="s">
        <v>29</v>
      </c>
      <c r="D21" s="75" t="s">
        <v>37</v>
      </c>
      <c r="E21" s="76" t="s">
        <v>19</v>
      </c>
      <c r="F21" s="69">
        <f>ROUND((17*3.23)*(1+0.15+0.5),2)</f>
        <v>90.6</v>
      </c>
      <c r="G21" s="14"/>
      <c r="H21" s="64">
        <f t="shared" ref="H21:H23" si="8">IF(B21="","",ROUND(G21+(G21*$I$8),2))</f>
        <v>0</v>
      </c>
      <c r="I21" s="65">
        <f t="shared" ref="I21:I23" si="9">IF(B21="","",ROUND(F21*H21,2))</f>
        <v>0</v>
      </c>
    </row>
    <row r="22" spans="1:9" ht="30" customHeight="1">
      <c r="A22" s="67" t="s">
        <v>93</v>
      </c>
      <c r="B22" s="79">
        <v>102487</v>
      </c>
      <c r="C22" s="78" t="s">
        <v>29</v>
      </c>
      <c r="D22" s="75" t="s">
        <v>71</v>
      </c>
      <c r="E22" s="76" t="s">
        <v>20</v>
      </c>
      <c r="F22" s="69">
        <f>ROUND((17*3.23)*((0.15*0.3)+((0.5+0.15)*(0.7/2))),2)</f>
        <v>14.96</v>
      </c>
      <c r="G22" s="14"/>
      <c r="H22" s="64">
        <f t="shared" si="8"/>
        <v>0</v>
      </c>
      <c r="I22" s="65">
        <f t="shared" si="9"/>
        <v>0</v>
      </c>
    </row>
    <row r="23" spans="1:9" ht="30" customHeight="1" thickBot="1">
      <c r="A23" s="67" t="s">
        <v>94</v>
      </c>
      <c r="B23" s="77" t="s">
        <v>67</v>
      </c>
      <c r="C23" s="78" t="s">
        <v>89</v>
      </c>
      <c r="D23" s="75" t="s">
        <v>68</v>
      </c>
      <c r="E23" s="76" t="s">
        <v>80</v>
      </c>
      <c r="F23" s="69">
        <f>F20-F22</f>
        <v>12.5</v>
      </c>
      <c r="G23" s="15"/>
      <c r="H23" s="64">
        <f t="shared" si="8"/>
        <v>0</v>
      </c>
      <c r="I23" s="65">
        <f t="shared" si="9"/>
        <v>0</v>
      </c>
    </row>
    <row r="24" spans="1:9" ht="13.8" customHeight="1" thickBot="1">
      <c r="A24" s="55">
        <v>4</v>
      </c>
      <c r="B24" s="56" t="s">
        <v>186</v>
      </c>
      <c r="C24" s="57"/>
      <c r="D24" s="57"/>
      <c r="E24" s="57"/>
      <c r="F24" s="57"/>
      <c r="G24" s="57"/>
      <c r="H24" s="57"/>
      <c r="I24" s="58">
        <f>SUM(I25:I28)</f>
        <v>0</v>
      </c>
    </row>
    <row r="25" spans="1:9" ht="55.05" customHeight="1">
      <c r="A25" s="67" t="s">
        <v>95</v>
      </c>
      <c r="B25" s="80" t="s">
        <v>43</v>
      </c>
      <c r="C25" s="61" t="s">
        <v>89</v>
      </c>
      <c r="D25" s="62" t="s">
        <v>44</v>
      </c>
      <c r="E25" s="63" t="s">
        <v>76</v>
      </c>
      <c r="F25" s="69">
        <f>ROUND((17*((3.23*1.05)-(2.9*0.78)))+((5.64+4.14+1.5+1.2+3.08+6)*1),2)</f>
        <v>40.76</v>
      </c>
      <c r="G25" s="14"/>
      <c r="H25" s="64">
        <f>IF(B25="","",ROUND(G25+(G25*$I$8),2))</f>
        <v>0</v>
      </c>
      <c r="I25" s="65">
        <f>IF(B25="","",ROUND(F25*H25,2))</f>
        <v>0</v>
      </c>
    </row>
    <row r="26" spans="1:9" ht="30" customHeight="1">
      <c r="A26" s="67" t="s">
        <v>96</v>
      </c>
      <c r="B26" s="68">
        <v>20068</v>
      </c>
      <c r="C26" s="61" t="s">
        <v>26</v>
      </c>
      <c r="D26" s="62" t="s">
        <v>133</v>
      </c>
      <c r="E26" s="63" t="s">
        <v>28</v>
      </c>
      <c r="F26" s="69">
        <f>ROUND(17*2*0.2,2)</f>
        <v>6.8</v>
      </c>
      <c r="G26" s="14"/>
      <c r="H26" s="64">
        <f>IF(B26="","",ROUND(G26+(G26*$I$8),2))</f>
        <v>0</v>
      </c>
      <c r="I26" s="65">
        <f>IF(B26="","",ROUND(F26*H26,2))</f>
        <v>0</v>
      </c>
    </row>
    <row r="27" spans="1:9" ht="30" customHeight="1">
      <c r="A27" s="67" t="s">
        <v>120</v>
      </c>
      <c r="B27" s="66" t="s">
        <v>57</v>
      </c>
      <c r="C27" s="61" t="s">
        <v>89</v>
      </c>
      <c r="D27" s="62" t="s">
        <v>58</v>
      </c>
      <c r="E27" s="63" t="s">
        <v>76</v>
      </c>
      <c r="F27" s="69">
        <f>ROUND((17*3.23)*(0.05+0.05+0.05+0.05),2)</f>
        <v>10.98</v>
      </c>
      <c r="G27" s="14"/>
      <c r="H27" s="64">
        <f t="shared" ref="H27:H28" si="10">IF(B27="","",ROUND(G27+(G27*$I$8),2))</f>
        <v>0</v>
      </c>
      <c r="I27" s="65">
        <f t="shared" ref="I27:I28" si="11">IF(B27="","",ROUND(F27*H27,2))</f>
        <v>0</v>
      </c>
    </row>
    <row r="28" spans="1:9" ht="45" customHeight="1" thickBot="1">
      <c r="A28" s="67" t="s">
        <v>121</v>
      </c>
      <c r="B28" s="79">
        <v>94963</v>
      </c>
      <c r="C28" s="81" t="s">
        <v>29</v>
      </c>
      <c r="D28" s="62" t="s">
        <v>70</v>
      </c>
      <c r="E28" s="69" t="s">
        <v>20</v>
      </c>
      <c r="F28" s="69">
        <f>ROUND((17*3.23)*0.25*0.05,2)</f>
        <v>0.69</v>
      </c>
      <c r="G28" s="14"/>
      <c r="H28" s="82">
        <f t="shared" si="10"/>
        <v>0</v>
      </c>
      <c r="I28" s="83">
        <f t="shared" si="11"/>
        <v>0</v>
      </c>
    </row>
    <row r="29" spans="1:9" ht="13.8" customHeight="1" thickBot="1">
      <c r="A29" s="84">
        <v>5</v>
      </c>
      <c r="B29" s="85" t="s">
        <v>143</v>
      </c>
      <c r="C29" s="86"/>
      <c r="D29" s="86"/>
      <c r="E29" s="86"/>
      <c r="F29" s="86"/>
      <c r="G29" s="86"/>
      <c r="H29" s="86"/>
      <c r="I29" s="87">
        <f>SUM(I31:I35)</f>
        <v>0</v>
      </c>
    </row>
    <row r="30" spans="1:9" ht="13.8" customHeight="1">
      <c r="A30" s="88"/>
      <c r="B30" s="89" t="s">
        <v>167</v>
      </c>
      <c r="C30" s="90"/>
      <c r="D30" s="90"/>
      <c r="E30" s="90"/>
      <c r="F30" s="90"/>
      <c r="G30" s="90"/>
      <c r="H30" s="90"/>
      <c r="I30" s="91"/>
    </row>
    <row r="31" spans="1:9" ht="30" customHeight="1">
      <c r="A31" s="92" t="s">
        <v>97</v>
      </c>
      <c r="B31" s="93">
        <v>96995</v>
      </c>
      <c r="C31" s="94" t="s">
        <v>29</v>
      </c>
      <c r="D31" s="95" t="s">
        <v>35</v>
      </c>
      <c r="E31" s="96" t="s">
        <v>20</v>
      </c>
      <c r="F31" s="97">
        <f>ROUND(((((0.165+0.33+0.495+0.66+0.825+1.335+1.5+1.665+1.83)*0.3)+((1+1.18)*(1.5/2)))*8.85)+((0.09+0.24+0.39+0.54+0.69)*0.3*2.4),2)</f>
        <v>39.25</v>
      </c>
      <c r="G31" s="17"/>
      <c r="H31" s="98">
        <f>IF(B31="","",ROUND(G31+(G31*$I$8),2))</f>
        <v>0</v>
      </c>
      <c r="I31" s="99">
        <f>IF(B31="","",ROUND(F31*H31,2))</f>
        <v>0</v>
      </c>
    </row>
    <row r="32" spans="1:9" ht="30" customHeight="1">
      <c r="A32" s="92" t="s">
        <v>144</v>
      </c>
      <c r="B32" s="100" t="s">
        <v>57</v>
      </c>
      <c r="C32" s="94" t="s">
        <v>89</v>
      </c>
      <c r="D32" s="95" t="s">
        <v>58</v>
      </c>
      <c r="E32" s="96" t="s">
        <v>76</v>
      </c>
      <c r="F32" s="97">
        <f>ROUND(((((0.165+0.33+0.495+0.66+0.825+1.335+1.5+1.665+1.83)*0.3)+((1+1.18)*(1.5/2))))+((0.09+0.24+0.39+0.54+0.69)*0.3),2)</f>
        <v>4.8600000000000003</v>
      </c>
      <c r="G32" s="18"/>
      <c r="H32" s="98">
        <f t="shared" ref="H32:H33" si="12">IF(B32="","",ROUND(G32+(G32*$I$8),2))</f>
        <v>0</v>
      </c>
      <c r="I32" s="99">
        <f t="shared" ref="I32:I33" si="13">IF(B32="","",ROUND(F32*H32,2))</f>
        <v>0</v>
      </c>
    </row>
    <row r="33" spans="1:9" ht="45" customHeight="1">
      <c r="A33" s="88" t="s">
        <v>145</v>
      </c>
      <c r="B33" s="101">
        <v>94963</v>
      </c>
      <c r="C33" s="102" t="s">
        <v>29</v>
      </c>
      <c r="D33" s="95" t="s">
        <v>70</v>
      </c>
      <c r="E33" s="97" t="s">
        <v>20</v>
      </c>
      <c r="F33" s="97">
        <f>ROUND(((0.165+0.3 + 0.165+0.3 + 0.165+0.3 + 0.165+0.3 + 0.165+0.3 + 0.165+1.5+0.165 + 0.3+0.165 + 0.3+0.165 + 0.3+0.165 + 0.3+0.165)*0.06*8.85)+((0.15+0.3 + 0.15+0.3 + 0.15+0.3 + 0.15+0.3 + 0.15+0.3)*0.06*2.4),2)</f>
        <v>3.52</v>
      </c>
      <c r="G33" s="18"/>
      <c r="H33" s="98">
        <f t="shared" si="12"/>
        <v>0</v>
      </c>
      <c r="I33" s="99">
        <f t="shared" si="13"/>
        <v>0</v>
      </c>
    </row>
    <row r="34" spans="1:9" ht="13.2">
      <c r="A34" s="103"/>
      <c r="B34" s="89" t="s">
        <v>166</v>
      </c>
      <c r="C34" s="90"/>
      <c r="D34" s="90"/>
      <c r="E34" s="90"/>
      <c r="F34" s="90"/>
      <c r="G34" s="90"/>
      <c r="H34" s="90"/>
      <c r="I34" s="91"/>
    </row>
    <row r="35" spans="1:9" ht="45" customHeight="1" thickBot="1">
      <c r="A35" s="92" t="s">
        <v>165</v>
      </c>
      <c r="B35" s="104">
        <v>94990</v>
      </c>
      <c r="C35" s="94" t="s">
        <v>29</v>
      </c>
      <c r="D35" s="95" t="s">
        <v>116</v>
      </c>
      <c r="E35" s="96" t="s">
        <v>20</v>
      </c>
      <c r="F35" s="97">
        <f>ROUND((1.5+5+3+5)*1.5*0.06,2)</f>
        <v>1.31</v>
      </c>
      <c r="G35" s="18"/>
      <c r="H35" s="98">
        <f t="shared" ref="H35" si="14">IF(B35="","",ROUND(G35+(G35*$I$8),2))</f>
        <v>0</v>
      </c>
      <c r="I35" s="99">
        <f t="shared" ref="I35" si="15">IF(B35="","",ROUND(F35*H35,2))</f>
        <v>0</v>
      </c>
    </row>
    <row r="36" spans="1:9" thickBot="1">
      <c r="A36" s="55">
        <v>6</v>
      </c>
      <c r="B36" s="56" t="s">
        <v>150</v>
      </c>
      <c r="C36" s="57"/>
      <c r="D36" s="57"/>
      <c r="E36" s="57"/>
      <c r="F36" s="57"/>
      <c r="G36" s="57"/>
      <c r="H36" s="57"/>
      <c r="I36" s="58">
        <f>SUM(I37:I43)</f>
        <v>0</v>
      </c>
    </row>
    <row r="37" spans="1:9" ht="30" customHeight="1">
      <c r="A37" s="67" t="s">
        <v>98</v>
      </c>
      <c r="B37" s="66" t="s">
        <v>55</v>
      </c>
      <c r="C37" s="61" t="s">
        <v>89</v>
      </c>
      <c r="D37" s="62" t="s">
        <v>56</v>
      </c>
      <c r="E37" s="63" t="s">
        <v>83</v>
      </c>
      <c r="F37" s="69">
        <v>1</v>
      </c>
      <c r="G37" s="14"/>
      <c r="H37" s="64">
        <f>IF(B37="","",ROUND(G37+(G37*$I$8),2))</f>
        <v>0</v>
      </c>
      <c r="I37" s="65">
        <f>IF(B37="","",ROUND(F37*H37,2))</f>
        <v>0</v>
      </c>
    </row>
    <row r="38" spans="1:9" ht="30" customHeight="1">
      <c r="A38" s="67" t="s">
        <v>99</v>
      </c>
      <c r="B38" s="77" t="s">
        <v>53</v>
      </c>
      <c r="C38" s="61" t="s">
        <v>89</v>
      </c>
      <c r="D38" s="62" t="s">
        <v>54</v>
      </c>
      <c r="E38" s="63" t="s">
        <v>83</v>
      </c>
      <c r="F38" s="69">
        <v>1</v>
      </c>
      <c r="G38" s="14"/>
      <c r="H38" s="64">
        <f t="shared" ref="H38:H40" si="16">IF(B38="","",ROUND(G38+(G38*$I$8),2))</f>
        <v>0</v>
      </c>
      <c r="I38" s="65">
        <f t="shared" ref="I38:I40" si="17">IF(B38="","",ROUND(F38*H38,2))</f>
        <v>0</v>
      </c>
    </row>
    <row r="39" spans="1:9" ht="30" customHeight="1">
      <c r="A39" s="67" t="s">
        <v>100</v>
      </c>
      <c r="B39" s="66" t="s">
        <v>51</v>
      </c>
      <c r="C39" s="61" t="s">
        <v>89</v>
      </c>
      <c r="D39" s="62" t="s">
        <v>52</v>
      </c>
      <c r="E39" s="63" t="s">
        <v>83</v>
      </c>
      <c r="F39" s="69">
        <v>2</v>
      </c>
      <c r="G39" s="14"/>
      <c r="H39" s="64">
        <f t="shared" si="16"/>
        <v>0</v>
      </c>
      <c r="I39" s="65">
        <f t="shared" si="17"/>
        <v>0</v>
      </c>
    </row>
    <row r="40" spans="1:9" ht="120" customHeight="1">
      <c r="A40" s="67" t="s">
        <v>146</v>
      </c>
      <c r="B40" s="77" t="s">
        <v>61</v>
      </c>
      <c r="C40" s="61" t="s">
        <v>89</v>
      </c>
      <c r="D40" s="62" t="s">
        <v>88</v>
      </c>
      <c r="E40" s="63" t="s">
        <v>83</v>
      </c>
      <c r="F40" s="69">
        <v>20</v>
      </c>
      <c r="G40" s="14"/>
      <c r="H40" s="64">
        <f t="shared" si="16"/>
        <v>0</v>
      </c>
      <c r="I40" s="65">
        <f t="shared" si="17"/>
        <v>0</v>
      </c>
    </row>
    <row r="41" spans="1:9" ht="45" customHeight="1">
      <c r="A41" s="67" t="s">
        <v>147</v>
      </c>
      <c r="B41" s="66" t="s">
        <v>49</v>
      </c>
      <c r="C41" s="61" t="s">
        <v>89</v>
      </c>
      <c r="D41" s="62" t="s">
        <v>50</v>
      </c>
      <c r="E41" s="63" t="s">
        <v>83</v>
      </c>
      <c r="F41" s="69">
        <v>20</v>
      </c>
      <c r="G41" s="14"/>
      <c r="H41" s="64">
        <f t="shared" ref="H41:H42" si="18">IF(B41="","",ROUND(G41+(G41*$I$8),2))</f>
        <v>0</v>
      </c>
      <c r="I41" s="65">
        <f t="shared" ref="I41:I42" si="19">IF(B41="","",ROUND(F41*H41,2))</f>
        <v>0</v>
      </c>
    </row>
    <row r="42" spans="1:9" ht="60" customHeight="1">
      <c r="A42" s="67" t="s">
        <v>148</v>
      </c>
      <c r="B42" s="66" t="s">
        <v>169</v>
      </c>
      <c r="C42" s="61" t="s">
        <v>89</v>
      </c>
      <c r="D42" s="62" t="s">
        <v>119</v>
      </c>
      <c r="E42" s="63" t="s">
        <v>83</v>
      </c>
      <c r="F42" s="69">
        <v>20</v>
      </c>
      <c r="G42" s="14"/>
      <c r="H42" s="64">
        <f t="shared" si="18"/>
        <v>0</v>
      </c>
      <c r="I42" s="65">
        <f t="shared" si="19"/>
        <v>0</v>
      </c>
    </row>
    <row r="43" spans="1:9" ht="30" customHeight="1" thickBot="1">
      <c r="A43" s="67" t="s">
        <v>149</v>
      </c>
      <c r="B43" s="66">
        <v>103782</v>
      </c>
      <c r="C43" s="61" t="s">
        <v>29</v>
      </c>
      <c r="D43" s="62" t="s">
        <v>115</v>
      </c>
      <c r="E43" s="63" t="s">
        <v>30</v>
      </c>
      <c r="F43" s="69">
        <v>16</v>
      </c>
      <c r="G43" s="14"/>
      <c r="H43" s="64">
        <f t="shared" ref="H43" si="20">IF(B43="","",ROUND(G43+(G43*$I$8),2))</f>
        <v>0</v>
      </c>
      <c r="I43" s="65">
        <f t="shared" ref="I43" si="21">IF(B43="","",ROUND(F43*H43,2))</f>
        <v>0</v>
      </c>
    </row>
    <row r="44" spans="1:9" thickBot="1">
      <c r="A44" s="55">
        <v>7</v>
      </c>
      <c r="B44" s="56" t="s">
        <v>151</v>
      </c>
      <c r="C44" s="57"/>
      <c r="D44" s="57"/>
      <c r="E44" s="57"/>
      <c r="F44" s="57"/>
      <c r="G44" s="57"/>
      <c r="H44" s="57"/>
      <c r="I44" s="58">
        <f>SUM(I45:I54)</f>
        <v>0</v>
      </c>
    </row>
    <row r="45" spans="1:9" ht="45" customHeight="1">
      <c r="A45" s="67" t="s">
        <v>101</v>
      </c>
      <c r="B45" s="77" t="s">
        <v>47</v>
      </c>
      <c r="C45" s="61" t="s">
        <v>89</v>
      </c>
      <c r="D45" s="62" t="s">
        <v>48</v>
      </c>
      <c r="E45" s="63" t="s">
        <v>77</v>
      </c>
      <c r="F45" s="69">
        <v>2</v>
      </c>
      <c r="G45" s="14"/>
      <c r="H45" s="64">
        <f>IF(B45="","",ROUND(G45+(G45*$I$8),2))</f>
        <v>0</v>
      </c>
      <c r="I45" s="65">
        <f>IF(B45="","",ROUND(F45*H45,2))</f>
        <v>0</v>
      </c>
    </row>
    <row r="46" spans="1:9" ht="75" customHeight="1">
      <c r="A46" s="67" t="s">
        <v>102</v>
      </c>
      <c r="B46" s="77">
        <v>94273</v>
      </c>
      <c r="C46" s="61" t="s">
        <v>29</v>
      </c>
      <c r="D46" s="62" t="s">
        <v>31</v>
      </c>
      <c r="E46" s="63" t="s">
        <v>21</v>
      </c>
      <c r="F46" s="69">
        <f>4.36+11.78+14.8+9.5+1.2+12+6.18+12.92+7.32</f>
        <v>80.06</v>
      </c>
      <c r="G46" s="14"/>
      <c r="H46" s="64">
        <f t="shared" ref="H46:H50" si="22">IF(B46="","",ROUND(G46+(G46*$I$8),2))</f>
        <v>0</v>
      </c>
      <c r="I46" s="65">
        <f t="shared" ref="I46:I50" si="23">IF(B46="","",ROUND(F46*H46,2))</f>
        <v>0</v>
      </c>
    </row>
    <row r="47" spans="1:9" ht="75" customHeight="1">
      <c r="A47" s="67" t="s">
        <v>103</v>
      </c>
      <c r="B47" s="77">
        <v>94274</v>
      </c>
      <c r="C47" s="61" t="s">
        <v>29</v>
      </c>
      <c r="D47" s="62" t="s">
        <v>32</v>
      </c>
      <c r="E47" s="63" t="s">
        <v>21</v>
      </c>
      <c r="F47" s="69">
        <v>10.08</v>
      </c>
      <c r="G47" s="14"/>
      <c r="H47" s="64">
        <f t="shared" si="22"/>
        <v>0</v>
      </c>
      <c r="I47" s="65">
        <f t="shared" si="23"/>
        <v>0</v>
      </c>
    </row>
    <row r="48" spans="1:9" ht="75" customHeight="1">
      <c r="A48" s="67" t="s">
        <v>122</v>
      </c>
      <c r="B48" s="77">
        <v>94276</v>
      </c>
      <c r="C48" s="61" t="s">
        <v>29</v>
      </c>
      <c r="D48" s="62" t="s">
        <v>129</v>
      </c>
      <c r="E48" s="63" t="s">
        <v>21</v>
      </c>
      <c r="F48" s="69">
        <v>10.08</v>
      </c>
      <c r="G48" s="14"/>
      <c r="H48" s="64">
        <f t="shared" ref="H48" si="24">IF(B48="","",ROUND(G48+(G48*$I$8),2))</f>
        <v>0</v>
      </c>
      <c r="I48" s="65">
        <f t="shared" ref="I48" si="25">IF(B48="","",ROUND(F48*H48,2))</f>
        <v>0</v>
      </c>
    </row>
    <row r="49" spans="1:9" ht="45" customHeight="1">
      <c r="A49" s="67" t="s">
        <v>123</v>
      </c>
      <c r="B49" s="77">
        <v>94287</v>
      </c>
      <c r="C49" s="61" t="s">
        <v>29</v>
      </c>
      <c r="D49" s="62" t="s">
        <v>33</v>
      </c>
      <c r="E49" s="63" t="s">
        <v>21</v>
      </c>
      <c r="F49" s="69">
        <f>14.8+9.5+1.2+12+6.18+12.92+7.32</f>
        <v>63.92</v>
      </c>
      <c r="G49" s="14"/>
      <c r="H49" s="64">
        <f t="shared" si="22"/>
        <v>0</v>
      </c>
      <c r="I49" s="65">
        <f t="shared" si="23"/>
        <v>0</v>
      </c>
    </row>
    <row r="50" spans="1:9" ht="45" customHeight="1">
      <c r="A50" s="67" t="s">
        <v>124</v>
      </c>
      <c r="B50" s="104">
        <v>94990</v>
      </c>
      <c r="C50" s="61" t="s">
        <v>29</v>
      </c>
      <c r="D50" s="62" t="s">
        <v>116</v>
      </c>
      <c r="E50" s="63" t="s">
        <v>20</v>
      </c>
      <c r="F50" s="69">
        <f>ROUND((435.96+(8.85*1.5)+(5.4*2.5)-((6+3+3+3)*0.3)+((4.36+10.08+11.78+14.8+9.5+1.2+12+6.18+12.92+7.32)*1.2)+(((4.81+2)*(2/2))*2))*0.06,2)</f>
        <v>34.799999999999997</v>
      </c>
      <c r="G50" s="14"/>
      <c r="H50" s="64">
        <f t="shared" si="22"/>
        <v>0</v>
      </c>
      <c r="I50" s="83">
        <f t="shared" si="23"/>
        <v>0</v>
      </c>
    </row>
    <row r="51" spans="1:9" ht="45" customHeight="1">
      <c r="A51" s="67" t="s">
        <v>125</v>
      </c>
      <c r="B51" s="77">
        <v>93679</v>
      </c>
      <c r="C51" s="61" t="s">
        <v>29</v>
      </c>
      <c r="D51" s="62" t="s">
        <v>162</v>
      </c>
      <c r="E51" s="63" t="s">
        <v>19</v>
      </c>
      <c r="F51" s="69">
        <f>ROUND(55.94+((6+3+3)*0.1),2)</f>
        <v>57.14</v>
      </c>
      <c r="G51" s="14"/>
      <c r="H51" s="64">
        <f t="shared" ref="H51:H54" si="26">IF(B51="","",ROUND(G51+(G51*$I$8),2))</f>
        <v>0</v>
      </c>
      <c r="I51" s="65">
        <f t="shared" ref="I51:I54" si="27">IF(B51="","",ROUND(F51*H51,2))</f>
        <v>0</v>
      </c>
    </row>
    <row r="52" spans="1:9" ht="45" customHeight="1">
      <c r="A52" s="67" t="s">
        <v>126</v>
      </c>
      <c r="B52" s="77">
        <v>93679</v>
      </c>
      <c r="C52" s="61" t="s">
        <v>29</v>
      </c>
      <c r="D52" s="62" t="s">
        <v>163</v>
      </c>
      <c r="E52" s="63" t="s">
        <v>19</v>
      </c>
      <c r="F52" s="69">
        <f>ROUND((8.85*3.08)+(((6+3+3+3)*0.3)-(((6+3+3)*0.1))),2)</f>
        <v>30.56</v>
      </c>
      <c r="G52" s="14"/>
      <c r="H52" s="64">
        <f t="shared" si="26"/>
        <v>0</v>
      </c>
      <c r="I52" s="65">
        <f t="shared" si="27"/>
        <v>0</v>
      </c>
    </row>
    <row r="53" spans="1:9" ht="45" customHeight="1">
      <c r="A53" s="67" t="s">
        <v>127</v>
      </c>
      <c r="B53" s="77">
        <v>93679</v>
      </c>
      <c r="C53" s="61" t="s">
        <v>29</v>
      </c>
      <c r="D53" s="62" t="s">
        <v>164</v>
      </c>
      <c r="E53" s="63" t="s">
        <v>19</v>
      </c>
      <c r="F53" s="69">
        <f>ROUND(6*8.85,2)</f>
        <v>53.1</v>
      </c>
      <c r="G53" s="14"/>
      <c r="H53" s="64">
        <f t="shared" si="26"/>
        <v>0</v>
      </c>
      <c r="I53" s="65">
        <f t="shared" si="27"/>
        <v>0</v>
      </c>
    </row>
    <row r="54" spans="1:9" ht="45" customHeight="1" thickBot="1">
      <c r="A54" s="67" t="s">
        <v>128</v>
      </c>
      <c r="B54" s="77">
        <v>92393</v>
      </c>
      <c r="C54" s="61" t="s">
        <v>29</v>
      </c>
      <c r="D54" s="62" t="s">
        <v>131</v>
      </c>
      <c r="E54" s="63" t="s">
        <v>19</v>
      </c>
      <c r="F54" s="69">
        <v>250.44</v>
      </c>
      <c r="G54" s="14"/>
      <c r="H54" s="64">
        <f t="shared" si="26"/>
        <v>0</v>
      </c>
      <c r="I54" s="83">
        <f t="shared" si="27"/>
        <v>0</v>
      </c>
    </row>
    <row r="55" spans="1:9" ht="13.8" customHeight="1" thickBot="1">
      <c r="A55" s="55">
        <v>8</v>
      </c>
      <c r="B55" s="56" t="s">
        <v>152</v>
      </c>
      <c r="C55" s="57"/>
      <c r="D55" s="57"/>
      <c r="E55" s="57"/>
      <c r="F55" s="57"/>
      <c r="G55" s="57"/>
      <c r="H55" s="57"/>
      <c r="I55" s="58">
        <f>SUM(I56:I57)</f>
        <v>0</v>
      </c>
    </row>
    <row r="56" spans="1:9" ht="75" customHeight="1">
      <c r="A56" s="67" t="s">
        <v>104</v>
      </c>
      <c r="B56" s="60">
        <v>99839</v>
      </c>
      <c r="C56" s="61" t="s">
        <v>29</v>
      </c>
      <c r="D56" s="62" t="s">
        <v>130</v>
      </c>
      <c r="E56" s="63" t="s">
        <v>21</v>
      </c>
      <c r="F56" s="69">
        <f>8.66+1.8+1.2+1.8+2.78+11.19+2.44+2+2.44+2.44+2+2.44+3.19+13.93+6.5</f>
        <v>64.81</v>
      </c>
      <c r="G56" s="14"/>
      <c r="H56" s="64">
        <f>IF(B56="","",ROUND(G56+(G56*$I$8),2))</f>
        <v>0</v>
      </c>
      <c r="I56" s="83">
        <f>IF(B56="","",ROUND(F56*H56,2))</f>
        <v>0</v>
      </c>
    </row>
    <row r="57" spans="1:9" ht="30" customHeight="1" thickBot="1">
      <c r="A57" s="67" t="s">
        <v>105</v>
      </c>
      <c r="B57" s="105" t="s">
        <v>64</v>
      </c>
      <c r="C57" s="61" t="s">
        <v>89</v>
      </c>
      <c r="D57" s="62" t="s">
        <v>65</v>
      </c>
      <c r="E57" s="63" t="s">
        <v>78</v>
      </c>
      <c r="F57" s="69">
        <f>5+5+0.1+5+5+1.5+3+1.5+(1.5+1.5+1.5+1.5)</f>
        <v>32.1</v>
      </c>
      <c r="G57" s="14"/>
      <c r="H57" s="64">
        <f t="shared" ref="H57" si="28">IF(B57="","",ROUND(G57+(G57*$I$8),2))</f>
        <v>0</v>
      </c>
      <c r="I57" s="65">
        <f t="shared" ref="I57" si="29">IF(B57="","",ROUND(F57*H57,2))</f>
        <v>0</v>
      </c>
    </row>
    <row r="58" spans="1:9" ht="13.8" customHeight="1" thickBot="1">
      <c r="A58" s="55">
        <v>9</v>
      </c>
      <c r="B58" s="56" t="s">
        <v>153</v>
      </c>
      <c r="C58" s="57"/>
      <c r="D58" s="57"/>
      <c r="E58" s="57"/>
      <c r="F58" s="57"/>
      <c r="G58" s="57"/>
      <c r="H58" s="57"/>
      <c r="I58" s="58">
        <f>SUM(I59:I59)</f>
        <v>0</v>
      </c>
    </row>
    <row r="59" spans="1:9" ht="75" customHeight="1" thickBot="1">
      <c r="A59" s="67" t="s">
        <v>106</v>
      </c>
      <c r="B59" s="105">
        <v>103343</v>
      </c>
      <c r="C59" s="61" t="s">
        <v>29</v>
      </c>
      <c r="D59" s="62" t="s">
        <v>155</v>
      </c>
      <c r="E59" s="63" t="s">
        <v>19</v>
      </c>
      <c r="F59" s="69">
        <f>ROUND(17*(2.9*0.78),2)</f>
        <v>38.450000000000003</v>
      </c>
      <c r="G59" s="14"/>
      <c r="H59" s="64">
        <f t="shared" ref="H59" si="30">IF(B59="","",ROUND(G59+(G59*$I$8),2))</f>
        <v>0</v>
      </c>
      <c r="I59" s="65">
        <f t="shared" ref="I59" si="31">IF(B59="","",ROUND(F59*H59,2))</f>
        <v>0</v>
      </c>
    </row>
    <row r="60" spans="1:9" ht="13.8" customHeight="1" thickBot="1">
      <c r="A60" s="55">
        <v>10</v>
      </c>
      <c r="B60" s="56" t="s">
        <v>154</v>
      </c>
      <c r="C60" s="57"/>
      <c r="D60" s="57"/>
      <c r="E60" s="57"/>
      <c r="F60" s="57"/>
      <c r="G60" s="57"/>
      <c r="H60" s="57"/>
      <c r="I60" s="58">
        <f>SUM(I61:I63)</f>
        <v>0</v>
      </c>
    </row>
    <row r="61" spans="1:9" ht="60" customHeight="1">
      <c r="A61" s="67" t="s">
        <v>107</v>
      </c>
      <c r="B61" s="66">
        <v>87781</v>
      </c>
      <c r="C61" s="61" t="s">
        <v>29</v>
      </c>
      <c r="D61" s="62" t="s">
        <v>117</v>
      </c>
      <c r="E61" s="63" t="s">
        <v>19</v>
      </c>
      <c r="F61" s="69">
        <f>F25*2</f>
        <v>81.52</v>
      </c>
      <c r="G61" s="14"/>
      <c r="H61" s="64">
        <f>IF(B61="","",ROUND(G61+(G61*$I$8),2))</f>
        <v>0</v>
      </c>
      <c r="I61" s="65">
        <f>IF(B61="","",ROUND(F61*H61,2))</f>
        <v>0</v>
      </c>
    </row>
    <row r="62" spans="1:9" ht="60" customHeight="1">
      <c r="A62" s="67" t="s">
        <v>108</v>
      </c>
      <c r="B62" s="79" t="s">
        <v>63</v>
      </c>
      <c r="C62" s="61" t="s">
        <v>89</v>
      </c>
      <c r="D62" s="62" t="s">
        <v>87</v>
      </c>
      <c r="E62" s="63" t="s">
        <v>76</v>
      </c>
      <c r="F62" s="69">
        <f>(F25+F59)*2</f>
        <v>158.42000000000002</v>
      </c>
      <c r="G62" s="14"/>
      <c r="H62" s="64">
        <f t="shared" ref="H62:H63" si="32">IF(B62="","",ROUND(G62+(G62*$I$8),2))</f>
        <v>0</v>
      </c>
      <c r="I62" s="65">
        <f t="shared" ref="I62:I63" si="33">IF(B62="","",ROUND(F62*H62,2))</f>
        <v>0</v>
      </c>
    </row>
    <row r="63" spans="1:9" ht="45" customHeight="1" thickBot="1">
      <c r="A63" s="67" t="s">
        <v>109</v>
      </c>
      <c r="B63" s="79">
        <v>100735</v>
      </c>
      <c r="C63" s="61" t="s">
        <v>29</v>
      </c>
      <c r="D63" s="62" t="s">
        <v>132</v>
      </c>
      <c r="E63" s="63" t="s">
        <v>19</v>
      </c>
      <c r="F63" s="69">
        <f>(F56+F57)*1.1</f>
        <v>106.601</v>
      </c>
      <c r="G63" s="14"/>
      <c r="H63" s="64">
        <f t="shared" si="32"/>
        <v>0</v>
      </c>
      <c r="I63" s="65">
        <f t="shared" si="33"/>
        <v>0</v>
      </c>
    </row>
    <row r="64" spans="1:9" thickBot="1">
      <c r="A64" s="55">
        <v>11</v>
      </c>
      <c r="B64" s="56" t="s">
        <v>159</v>
      </c>
      <c r="C64" s="57"/>
      <c r="D64" s="57"/>
      <c r="E64" s="57"/>
      <c r="F64" s="57"/>
      <c r="G64" s="57"/>
      <c r="H64" s="57"/>
      <c r="I64" s="58">
        <f>SUM(I65:I67)</f>
        <v>0</v>
      </c>
    </row>
    <row r="65" spans="1:9" ht="45" customHeight="1">
      <c r="A65" s="67" t="s">
        <v>110</v>
      </c>
      <c r="B65" s="106" t="s">
        <v>156</v>
      </c>
      <c r="C65" s="107"/>
      <c r="D65" s="62" t="s">
        <v>161</v>
      </c>
      <c r="E65" s="63" t="s">
        <v>21</v>
      </c>
      <c r="F65" s="69">
        <v>2</v>
      </c>
      <c r="G65" s="14"/>
      <c r="H65" s="64">
        <f>IF(B65="","",ROUND(G65+(G65*$I$8),2))</f>
        <v>0</v>
      </c>
      <c r="I65" s="65">
        <f>IF(B65="","",ROUND(F65*H65,2))</f>
        <v>0</v>
      </c>
    </row>
    <row r="66" spans="1:9" ht="45" customHeight="1">
      <c r="A66" s="67" t="s">
        <v>111</v>
      </c>
      <c r="B66" s="66" t="s">
        <v>45</v>
      </c>
      <c r="C66" s="61" t="s">
        <v>89</v>
      </c>
      <c r="D66" s="62" t="s">
        <v>46</v>
      </c>
      <c r="E66" s="63" t="s">
        <v>79</v>
      </c>
      <c r="F66" s="69">
        <v>4</v>
      </c>
      <c r="G66" s="14"/>
      <c r="H66" s="64">
        <f>IF(B66="","",ROUND(G66+(G66*$I$8),2))</f>
        <v>0</v>
      </c>
      <c r="I66" s="65">
        <f>IF(B66="","",ROUND(F66*H66,2))</f>
        <v>0</v>
      </c>
    </row>
    <row r="67" spans="1:9" ht="45" customHeight="1" thickBot="1">
      <c r="A67" s="67" t="s">
        <v>112</v>
      </c>
      <c r="B67" s="66">
        <v>42440</v>
      </c>
      <c r="C67" s="61" t="s">
        <v>26</v>
      </c>
      <c r="D67" s="62" t="s">
        <v>160</v>
      </c>
      <c r="E67" s="63" t="s">
        <v>27</v>
      </c>
      <c r="F67" s="69">
        <v>2</v>
      </c>
      <c r="G67" s="14"/>
      <c r="H67" s="64">
        <f>IF(B67="","",ROUND(G67+(G67*$I$8),2))</f>
        <v>0</v>
      </c>
      <c r="I67" s="65">
        <f>IF(B67="","",ROUND(F67*H67,2))</f>
        <v>0</v>
      </c>
    </row>
    <row r="68" spans="1:9" thickBot="1">
      <c r="A68" s="55">
        <v>12</v>
      </c>
      <c r="B68" s="56" t="s">
        <v>114</v>
      </c>
      <c r="C68" s="57"/>
      <c r="D68" s="57"/>
      <c r="E68" s="57"/>
      <c r="F68" s="57"/>
      <c r="G68" s="57"/>
      <c r="H68" s="57"/>
      <c r="I68" s="58">
        <f>SUM(I69:I69)</f>
        <v>0</v>
      </c>
    </row>
    <row r="69" spans="1:9" ht="30" customHeight="1" thickBot="1">
      <c r="A69" s="67" t="s">
        <v>113</v>
      </c>
      <c r="B69" s="105">
        <v>99814</v>
      </c>
      <c r="C69" s="61" t="s">
        <v>29</v>
      </c>
      <c r="D69" s="62" t="s">
        <v>36</v>
      </c>
      <c r="E69" s="63" t="s">
        <v>19</v>
      </c>
      <c r="F69" s="69">
        <f>F18</f>
        <v>974.70800000000008</v>
      </c>
      <c r="G69" s="14"/>
      <c r="H69" s="64">
        <f>IF(B69="","",ROUND(G69+(G69*$I$8),2))</f>
        <v>0</v>
      </c>
      <c r="I69" s="65">
        <f>IF(B69="","",ROUND(F69*H69,2))</f>
        <v>0</v>
      </c>
    </row>
    <row r="70" spans="1:9" thickBot="1">
      <c r="A70" s="108" t="s">
        <v>69</v>
      </c>
      <c r="B70" s="109"/>
      <c r="C70" s="109"/>
      <c r="D70" s="109"/>
      <c r="E70" s="109"/>
      <c r="F70" s="109"/>
      <c r="G70" s="109"/>
      <c r="H70" s="109"/>
      <c r="I70" s="58">
        <f>I10+I14+I19+I24+I29+I36+I44+I55+I58+I60+I64+I68</f>
        <v>0</v>
      </c>
    </row>
    <row r="71" spans="1:9">
      <c r="A71" s="1"/>
      <c r="B71" s="1"/>
      <c r="C71" s="2"/>
      <c r="D71" s="1"/>
      <c r="E71" s="3"/>
      <c r="F71" s="3"/>
      <c r="G71" s="3"/>
      <c r="H71" s="3"/>
      <c r="I71" s="3"/>
    </row>
    <row r="72" spans="1:9" ht="48" customHeight="1">
      <c r="A72" s="1"/>
      <c r="B72" s="1"/>
      <c r="C72" s="2"/>
      <c r="D72" s="1"/>
      <c r="E72" s="3"/>
      <c r="F72" s="3"/>
      <c r="G72" s="3"/>
      <c r="H72" s="3"/>
      <c r="I72" s="3"/>
    </row>
    <row r="73" spans="1:9">
      <c r="A73" s="1" t="s">
        <v>134</v>
      </c>
      <c r="B73" s="1"/>
      <c r="C73" s="1"/>
      <c r="D73" s="1"/>
      <c r="E73" s="3"/>
      <c r="F73" s="3"/>
      <c r="G73" s="3"/>
      <c r="H73" s="3"/>
      <c r="I73" s="3"/>
    </row>
    <row r="74" spans="1:9">
      <c r="A74" s="1"/>
      <c r="B74" s="1"/>
      <c r="C74" s="1"/>
      <c r="D74" s="1"/>
      <c r="E74" s="3"/>
      <c r="F74" s="3"/>
      <c r="G74" s="3"/>
      <c r="H74" s="3"/>
      <c r="I74" s="3"/>
    </row>
    <row r="75" spans="1:9">
      <c r="A75" s="1"/>
      <c r="B75" s="1"/>
      <c r="C75" s="1"/>
      <c r="D75" s="4"/>
      <c r="E75" s="3"/>
      <c r="F75" s="3"/>
      <c r="G75" s="3"/>
      <c r="H75" s="3"/>
      <c r="I75" s="3"/>
    </row>
    <row r="76" spans="1:9">
      <c r="A76" s="1"/>
      <c r="B76" s="1"/>
      <c r="C76" s="1"/>
      <c r="D76" s="4" t="s">
        <v>187</v>
      </c>
      <c r="E76" s="3"/>
      <c r="F76" s="3"/>
      <c r="G76" s="3"/>
      <c r="H76" s="3"/>
      <c r="I76" s="3"/>
    </row>
    <row r="77" spans="1:9">
      <c r="A77" s="1"/>
      <c r="B77" s="1"/>
      <c r="C77" s="2"/>
      <c r="D77" s="1"/>
      <c r="E77" s="3"/>
      <c r="F77" s="3"/>
      <c r="G77" s="3"/>
      <c r="H77" s="3"/>
      <c r="I77" s="3"/>
    </row>
  </sheetData>
  <sheetProtection algorithmName="SHA-512" hashValue="YtjJDv7e1CDFMqfPiW8HeiUvxlV1SQcU6NWPa+Ln52Rxc83rmIKGpOQIkBfABN8ZPLRHAfawO8cPlJg+oKp5sg==" saltValue="TzIWO1AkcF9EJYolSsPX4A==" spinCount="100000" sheet="1" objects="1" scenarios="1" selectLockedCells="1"/>
  <mergeCells count="36">
    <mergeCell ref="B65:C65"/>
    <mergeCell ref="B34:I34"/>
    <mergeCell ref="B30:I30"/>
    <mergeCell ref="G17:I17"/>
    <mergeCell ref="B58:H58"/>
    <mergeCell ref="B60:H60"/>
    <mergeCell ref="B29:H29"/>
    <mergeCell ref="B24:H24"/>
    <mergeCell ref="B55:H55"/>
    <mergeCell ref="B44:H44"/>
    <mergeCell ref="B36:H36"/>
    <mergeCell ref="G15:I15"/>
    <mergeCell ref="B16:C16"/>
    <mergeCell ref="G16:I16"/>
    <mergeCell ref="B64:H64"/>
    <mergeCell ref="B19:H19"/>
    <mergeCell ref="A70:H70"/>
    <mergeCell ref="A1:I1"/>
    <mergeCell ref="B4:E4"/>
    <mergeCell ref="F4:H4"/>
    <mergeCell ref="B10:H10"/>
    <mergeCell ref="B14:H14"/>
    <mergeCell ref="B68:H68"/>
    <mergeCell ref="A2:I2"/>
    <mergeCell ref="B3:E3"/>
    <mergeCell ref="F3:G3"/>
    <mergeCell ref="H3:I3"/>
    <mergeCell ref="B5:E5"/>
    <mergeCell ref="F5:G5"/>
    <mergeCell ref="H5:I5"/>
    <mergeCell ref="A6:E6"/>
    <mergeCell ref="F6:I6"/>
    <mergeCell ref="A7:E7"/>
    <mergeCell ref="F7:F8"/>
    <mergeCell ref="G7:G8"/>
    <mergeCell ref="A8:E8"/>
  </mergeCells>
  <phoneticPr fontId="35" type="noConversion"/>
  <dataValidations disablePrompts="1" count="1">
    <dataValidation type="list" allowBlank="1" showInputMessage="1" showErrorMessage="1" sqref="I4" xr:uid="{00000000-0002-0000-0000-000000000000}">
      <formula1>#REF!</formula1>
    </dataValidation>
  </dataValidations>
  <printOptions horizontalCentered="1"/>
  <pageMargins left="0.39370078740157483" right="0.19685039370078741" top="0.19685039370078741" bottom="0.59055118110236227" header="0" footer="0"/>
  <pageSetup paperSize="9" scale="65" orientation="portrait" r:id="rId1"/>
  <rowBreaks count="2" manualBreakCount="2">
    <brk id="35" max="8" man="1"/>
    <brk id="52"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83BD0-01E6-46D3-8110-60DA5E17F487}">
  <dimension ref="A1:O24"/>
  <sheetViews>
    <sheetView view="pageBreakPreview" topLeftCell="A7" zoomScaleNormal="100" zoomScaleSheetLayoutView="100" workbookViewId="0">
      <selection activeCell="C27" sqref="C27"/>
    </sheetView>
  </sheetViews>
  <sheetFormatPr defaultColWidth="9.109375" defaultRowHeight="14.4"/>
  <cols>
    <col min="1" max="1" width="10.44140625" style="10" customWidth="1"/>
    <col min="2" max="2" width="60.5546875" style="10" customWidth="1"/>
    <col min="3" max="3" width="12.77734375" style="10" customWidth="1"/>
    <col min="4" max="4" width="7.33203125" style="10" customWidth="1"/>
    <col min="5" max="5" width="8.77734375" style="10" customWidth="1"/>
    <col min="6" max="6" width="12.77734375" style="10" customWidth="1"/>
    <col min="7" max="7" width="8.77734375" style="10" customWidth="1"/>
    <col min="8" max="8" width="12.77734375" style="10" customWidth="1"/>
    <col min="9" max="9" width="8.77734375" style="10" customWidth="1"/>
    <col min="10" max="10" width="12.77734375" style="10" customWidth="1"/>
    <col min="11" max="11" width="8.77734375" style="10" customWidth="1"/>
    <col min="12" max="13" width="12.77734375" style="10" customWidth="1"/>
    <col min="14" max="14" width="10.77734375" style="10" customWidth="1"/>
    <col min="15" max="15" width="17.77734375" style="10" customWidth="1"/>
    <col min="16" max="229" width="9.109375" style="10"/>
    <col min="230" max="230" width="5.21875" style="10" customWidth="1"/>
    <col min="231" max="231" width="44.6640625" style="10" customWidth="1"/>
    <col min="232" max="232" width="10.77734375" style="10" customWidth="1"/>
    <col min="233" max="233" width="10.6640625" style="10" customWidth="1"/>
    <col min="234" max="234" width="7.33203125" style="10" customWidth="1"/>
    <col min="235" max="235" width="7.77734375" style="10" bestFit="1" customWidth="1"/>
    <col min="236" max="236" width="10.109375" style="10" bestFit="1" customWidth="1"/>
    <col min="237" max="237" width="6.77734375" style="10" bestFit="1" customWidth="1"/>
    <col min="238" max="238" width="10.109375" style="10" bestFit="1" customWidth="1"/>
    <col min="239" max="239" width="6.77734375" style="10" bestFit="1" customWidth="1"/>
    <col min="240" max="240" width="10.44140625" style="10" bestFit="1" customWidth="1"/>
    <col min="241" max="241" width="6.77734375" style="10" bestFit="1" customWidth="1"/>
    <col min="242" max="242" width="10.44140625" style="10" bestFit="1" customWidth="1"/>
    <col min="243" max="243" width="6.77734375" style="10" bestFit="1" customWidth="1"/>
    <col min="244" max="244" width="10.44140625" style="10" bestFit="1" customWidth="1"/>
    <col min="245" max="245" width="6.77734375" style="10" bestFit="1" customWidth="1"/>
    <col min="246" max="246" width="10.109375" style="10" bestFit="1" customWidth="1"/>
    <col min="247" max="247" width="6.77734375" style="10" bestFit="1" customWidth="1"/>
    <col min="248" max="248" width="9.88671875" style="10" bestFit="1" customWidth="1"/>
    <col min="249" max="249" width="7.77734375" style="10" bestFit="1" customWidth="1"/>
    <col min="250" max="250" width="9.21875" style="10" customWidth="1"/>
    <col min="251" max="251" width="11.44140625" style="10" customWidth="1"/>
    <col min="252" max="485" width="9.109375" style="10"/>
    <col min="486" max="486" width="5.21875" style="10" customWidth="1"/>
    <col min="487" max="487" width="44.6640625" style="10" customWidth="1"/>
    <col min="488" max="488" width="10.77734375" style="10" customWidth="1"/>
    <col min="489" max="489" width="10.6640625" style="10" customWidth="1"/>
    <col min="490" max="490" width="7.33203125" style="10" customWidth="1"/>
    <col min="491" max="491" width="7.77734375" style="10" bestFit="1" customWidth="1"/>
    <col min="492" max="492" width="10.109375" style="10" bestFit="1" customWidth="1"/>
    <col min="493" max="493" width="6.77734375" style="10" bestFit="1" customWidth="1"/>
    <col min="494" max="494" width="10.109375" style="10" bestFit="1" customWidth="1"/>
    <col min="495" max="495" width="6.77734375" style="10" bestFit="1" customWidth="1"/>
    <col min="496" max="496" width="10.44140625" style="10" bestFit="1" customWidth="1"/>
    <col min="497" max="497" width="6.77734375" style="10" bestFit="1" customWidth="1"/>
    <col min="498" max="498" width="10.44140625" style="10" bestFit="1" customWidth="1"/>
    <col min="499" max="499" width="6.77734375" style="10" bestFit="1" customWidth="1"/>
    <col min="500" max="500" width="10.44140625" style="10" bestFit="1" customWidth="1"/>
    <col min="501" max="501" width="6.77734375" style="10" bestFit="1" customWidth="1"/>
    <col min="502" max="502" width="10.109375" style="10" bestFit="1" customWidth="1"/>
    <col min="503" max="503" width="6.77734375" style="10" bestFit="1" customWidth="1"/>
    <col min="504" max="504" width="9.88671875" style="10" bestFit="1" customWidth="1"/>
    <col min="505" max="505" width="7.77734375" style="10" bestFit="1" customWidth="1"/>
    <col min="506" max="506" width="9.21875" style="10" customWidth="1"/>
    <col min="507" max="507" width="11.44140625" style="10" customWidth="1"/>
    <col min="508" max="741" width="9.109375" style="10"/>
    <col min="742" max="742" width="5.21875" style="10" customWidth="1"/>
    <col min="743" max="743" width="44.6640625" style="10" customWidth="1"/>
    <col min="744" max="744" width="10.77734375" style="10" customWidth="1"/>
    <col min="745" max="745" width="10.6640625" style="10" customWidth="1"/>
    <col min="746" max="746" width="7.33203125" style="10" customWidth="1"/>
    <col min="747" max="747" width="7.77734375" style="10" bestFit="1" customWidth="1"/>
    <col min="748" max="748" width="10.109375" style="10" bestFit="1" customWidth="1"/>
    <col min="749" max="749" width="6.77734375" style="10" bestFit="1" customWidth="1"/>
    <col min="750" max="750" width="10.109375" style="10" bestFit="1" customWidth="1"/>
    <col min="751" max="751" width="6.77734375" style="10" bestFit="1" customWidth="1"/>
    <col min="752" max="752" width="10.44140625" style="10" bestFit="1" customWidth="1"/>
    <col min="753" max="753" width="6.77734375" style="10" bestFit="1" customWidth="1"/>
    <col min="754" max="754" width="10.44140625" style="10" bestFit="1" customWidth="1"/>
    <col min="755" max="755" width="6.77734375" style="10" bestFit="1" customWidth="1"/>
    <col min="756" max="756" width="10.44140625" style="10" bestFit="1" customWidth="1"/>
    <col min="757" max="757" width="6.77734375" style="10" bestFit="1" customWidth="1"/>
    <col min="758" max="758" width="10.109375" style="10" bestFit="1" customWidth="1"/>
    <col min="759" max="759" width="6.77734375" style="10" bestFit="1" customWidth="1"/>
    <col min="760" max="760" width="9.88671875" style="10" bestFit="1" customWidth="1"/>
    <col min="761" max="761" width="7.77734375" style="10" bestFit="1" customWidth="1"/>
    <col min="762" max="762" width="9.21875" style="10" customWidth="1"/>
    <col min="763" max="763" width="11.44140625" style="10" customWidth="1"/>
    <col min="764" max="997" width="9.109375" style="10"/>
    <col min="998" max="998" width="5.21875" style="10" customWidth="1"/>
    <col min="999" max="999" width="44.6640625" style="10" customWidth="1"/>
    <col min="1000" max="1000" width="10.77734375" style="10" customWidth="1"/>
    <col min="1001" max="1001" width="10.6640625" style="10" customWidth="1"/>
    <col min="1002" max="1002" width="7.33203125" style="10" customWidth="1"/>
    <col min="1003" max="1003" width="7.77734375" style="10" bestFit="1" customWidth="1"/>
    <col min="1004" max="1004" width="10.109375" style="10" bestFit="1" customWidth="1"/>
    <col min="1005" max="1005" width="6.77734375" style="10" bestFit="1" customWidth="1"/>
    <col min="1006" max="1006" width="10.109375" style="10" bestFit="1" customWidth="1"/>
    <col min="1007" max="1007" width="6.77734375" style="10" bestFit="1" customWidth="1"/>
    <col min="1008" max="1008" width="10.44140625" style="10" bestFit="1" customWidth="1"/>
    <col min="1009" max="1009" width="6.77734375" style="10" bestFit="1" customWidth="1"/>
    <col min="1010" max="1010" width="10.44140625" style="10" bestFit="1" customWidth="1"/>
    <col min="1011" max="1011" width="6.77734375" style="10" bestFit="1" customWidth="1"/>
    <col min="1012" max="1012" width="10.44140625" style="10" bestFit="1" customWidth="1"/>
    <col min="1013" max="1013" width="6.77734375" style="10" bestFit="1" customWidth="1"/>
    <col min="1014" max="1014" width="10.109375" style="10" bestFit="1" customWidth="1"/>
    <col min="1015" max="1015" width="6.77734375" style="10" bestFit="1" customWidth="1"/>
    <col min="1016" max="1016" width="9.88671875" style="10" bestFit="1" customWidth="1"/>
    <col min="1017" max="1017" width="7.77734375" style="10" bestFit="1" customWidth="1"/>
    <col min="1018" max="1018" width="9.21875" style="10" customWidth="1"/>
    <col min="1019" max="1019" width="11.44140625" style="10" customWidth="1"/>
    <col min="1020" max="1253" width="9.109375" style="10"/>
    <col min="1254" max="1254" width="5.21875" style="10" customWidth="1"/>
    <col min="1255" max="1255" width="44.6640625" style="10" customWidth="1"/>
    <col min="1256" max="1256" width="10.77734375" style="10" customWidth="1"/>
    <col min="1257" max="1257" width="10.6640625" style="10" customWidth="1"/>
    <col min="1258" max="1258" width="7.33203125" style="10" customWidth="1"/>
    <col min="1259" max="1259" width="7.77734375" style="10" bestFit="1" customWidth="1"/>
    <col min="1260" max="1260" width="10.109375" style="10" bestFit="1" customWidth="1"/>
    <col min="1261" max="1261" width="6.77734375" style="10" bestFit="1" customWidth="1"/>
    <col min="1262" max="1262" width="10.109375" style="10" bestFit="1" customWidth="1"/>
    <col min="1263" max="1263" width="6.77734375" style="10" bestFit="1" customWidth="1"/>
    <col min="1264" max="1264" width="10.44140625" style="10" bestFit="1" customWidth="1"/>
    <col min="1265" max="1265" width="6.77734375" style="10" bestFit="1" customWidth="1"/>
    <col min="1266" max="1266" width="10.44140625" style="10" bestFit="1" customWidth="1"/>
    <col min="1267" max="1267" width="6.77734375" style="10" bestFit="1" customWidth="1"/>
    <col min="1268" max="1268" width="10.44140625" style="10" bestFit="1" customWidth="1"/>
    <col min="1269" max="1269" width="6.77734375" style="10" bestFit="1" customWidth="1"/>
    <col min="1270" max="1270" width="10.109375" style="10" bestFit="1" customWidth="1"/>
    <col min="1271" max="1271" width="6.77734375" style="10" bestFit="1" customWidth="1"/>
    <col min="1272" max="1272" width="9.88671875" style="10" bestFit="1" customWidth="1"/>
    <col min="1273" max="1273" width="7.77734375" style="10" bestFit="1" customWidth="1"/>
    <col min="1274" max="1274" width="9.21875" style="10" customWidth="1"/>
    <col min="1275" max="1275" width="11.44140625" style="10" customWidth="1"/>
    <col min="1276" max="1509" width="9.109375" style="10"/>
    <col min="1510" max="1510" width="5.21875" style="10" customWidth="1"/>
    <col min="1511" max="1511" width="44.6640625" style="10" customWidth="1"/>
    <col min="1512" max="1512" width="10.77734375" style="10" customWidth="1"/>
    <col min="1513" max="1513" width="10.6640625" style="10" customWidth="1"/>
    <col min="1514" max="1514" width="7.33203125" style="10" customWidth="1"/>
    <col min="1515" max="1515" width="7.77734375" style="10" bestFit="1" customWidth="1"/>
    <col min="1516" max="1516" width="10.109375" style="10" bestFit="1" customWidth="1"/>
    <col min="1517" max="1517" width="6.77734375" style="10" bestFit="1" customWidth="1"/>
    <col min="1518" max="1518" width="10.109375" style="10" bestFit="1" customWidth="1"/>
    <col min="1519" max="1519" width="6.77734375" style="10" bestFit="1" customWidth="1"/>
    <col min="1520" max="1520" width="10.44140625" style="10" bestFit="1" customWidth="1"/>
    <col min="1521" max="1521" width="6.77734375" style="10" bestFit="1" customWidth="1"/>
    <col min="1522" max="1522" width="10.44140625" style="10" bestFit="1" customWidth="1"/>
    <col min="1523" max="1523" width="6.77734375" style="10" bestFit="1" customWidth="1"/>
    <col min="1524" max="1524" width="10.44140625" style="10" bestFit="1" customWidth="1"/>
    <col min="1525" max="1525" width="6.77734375" style="10" bestFit="1" customWidth="1"/>
    <col min="1526" max="1526" width="10.109375" style="10" bestFit="1" customWidth="1"/>
    <col min="1527" max="1527" width="6.77734375" style="10" bestFit="1" customWidth="1"/>
    <col min="1528" max="1528" width="9.88671875" style="10" bestFit="1" customWidth="1"/>
    <col min="1529" max="1529" width="7.77734375" style="10" bestFit="1" customWidth="1"/>
    <col min="1530" max="1530" width="9.21875" style="10" customWidth="1"/>
    <col min="1531" max="1531" width="11.44140625" style="10" customWidth="1"/>
    <col min="1532" max="1765" width="9.109375" style="10"/>
    <col min="1766" max="1766" width="5.21875" style="10" customWidth="1"/>
    <col min="1767" max="1767" width="44.6640625" style="10" customWidth="1"/>
    <col min="1768" max="1768" width="10.77734375" style="10" customWidth="1"/>
    <col min="1769" max="1769" width="10.6640625" style="10" customWidth="1"/>
    <col min="1770" max="1770" width="7.33203125" style="10" customWidth="1"/>
    <col min="1771" max="1771" width="7.77734375" style="10" bestFit="1" customWidth="1"/>
    <col min="1772" max="1772" width="10.109375" style="10" bestFit="1" customWidth="1"/>
    <col min="1773" max="1773" width="6.77734375" style="10" bestFit="1" customWidth="1"/>
    <col min="1774" max="1774" width="10.109375" style="10" bestFit="1" customWidth="1"/>
    <col min="1775" max="1775" width="6.77734375" style="10" bestFit="1" customWidth="1"/>
    <col min="1776" max="1776" width="10.44140625" style="10" bestFit="1" customWidth="1"/>
    <col min="1777" max="1777" width="6.77734375" style="10" bestFit="1" customWidth="1"/>
    <col min="1778" max="1778" width="10.44140625" style="10" bestFit="1" customWidth="1"/>
    <col min="1779" max="1779" width="6.77734375" style="10" bestFit="1" customWidth="1"/>
    <col min="1780" max="1780" width="10.44140625" style="10" bestFit="1" customWidth="1"/>
    <col min="1781" max="1781" width="6.77734375" style="10" bestFit="1" customWidth="1"/>
    <col min="1782" max="1782" width="10.109375" style="10" bestFit="1" customWidth="1"/>
    <col min="1783" max="1783" width="6.77734375" style="10" bestFit="1" customWidth="1"/>
    <col min="1784" max="1784" width="9.88671875" style="10" bestFit="1" customWidth="1"/>
    <col min="1785" max="1785" width="7.77734375" style="10" bestFit="1" customWidth="1"/>
    <col min="1786" max="1786" width="9.21875" style="10" customWidth="1"/>
    <col min="1787" max="1787" width="11.44140625" style="10" customWidth="1"/>
    <col min="1788" max="2021" width="9.109375" style="10"/>
    <col min="2022" max="2022" width="5.21875" style="10" customWidth="1"/>
    <col min="2023" max="2023" width="44.6640625" style="10" customWidth="1"/>
    <col min="2024" max="2024" width="10.77734375" style="10" customWidth="1"/>
    <col min="2025" max="2025" width="10.6640625" style="10" customWidth="1"/>
    <col min="2026" max="2026" width="7.33203125" style="10" customWidth="1"/>
    <col min="2027" max="2027" width="7.77734375" style="10" bestFit="1" customWidth="1"/>
    <col min="2028" max="2028" width="10.109375" style="10" bestFit="1" customWidth="1"/>
    <col min="2029" max="2029" width="6.77734375" style="10" bestFit="1" customWidth="1"/>
    <col min="2030" max="2030" width="10.109375" style="10" bestFit="1" customWidth="1"/>
    <col min="2031" max="2031" width="6.77734375" style="10" bestFit="1" customWidth="1"/>
    <col min="2032" max="2032" width="10.44140625" style="10" bestFit="1" customWidth="1"/>
    <col min="2033" max="2033" width="6.77734375" style="10" bestFit="1" customWidth="1"/>
    <col min="2034" max="2034" width="10.44140625" style="10" bestFit="1" customWidth="1"/>
    <col min="2035" max="2035" width="6.77734375" style="10" bestFit="1" customWidth="1"/>
    <col min="2036" max="2036" width="10.44140625" style="10" bestFit="1" customWidth="1"/>
    <col min="2037" max="2037" width="6.77734375" style="10" bestFit="1" customWidth="1"/>
    <col min="2038" max="2038" width="10.109375" style="10" bestFit="1" customWidth="1"/>
    <col min="2039" max="2039" width="6.77734375" style="10" bestFit="1" customWidth="1"/>
    <col min="2040" max="2040" width="9.88671875" style="10" bestFit="1" customWidth="1"/>
    <col min="2041" max="2041" width="7.77734375" style="10" bestFit="1" customWidth="1"/>
    <col min="2042" max="2042" width="9.21875" style="10" customWidth="1"/>
    <col min="2043" max="2043" width="11.44140625" style="10" customWidth="1"/>
    <col min="2044" max="2277" width="9.109375" style="10"/>
    <col min="2278" max="2278" width="5.21875" style="10" customWidth="1"/>
    <col min="2279" max="2279" width="44.6640625" style="10" customWidth="1"/>
    <col min="2280" max="2280" width="10.77734375" style="10" customWidth="1"/>
    <col min="2281" max="2281" width="10.6640625" style="10" customWidth="1"/>
    <col min="2282" max="2282" width="7.33203125" style="10" customWidth="1"/>
    <col min="2283" max="2283" width="7.77734375" style="10" bestFit="1" customWidth="1"/>
    <col min="2284" max="2284" width="10.109375" style="10" bestFit="1" customWidth="1"/>
    <col min="2285" max="2285" width="6.77734375" style="10" bestFit="1" customWidth="1"/>
    <col min="2286" max="2286" width="10.109375" style="10" bestFit="1" customWidth="1"/>
    <col min="2287" max="2287" width="6.77734375" style="10" bestFit="1" customWidth="1"/>
    <col min="2288" max="2288" width="10.44140625" style="10" bestFit="1" customWidth="1"/>
    <col min="2289" max="2289" width="6.77734375" style="10" bestFit="1" customWidth="1"/>
    <col min="2290" max="2290" width="10.44140625" style="10" bestFit="1" customWidth="1"/>
    <col min="2291" max="2291" width="6.77734375" style="10" bestFit="1" customWidth="1"/>
    <col min="2292" max="2292" width="10.44140625" style="10" bestFit="1" customWidth="1"/>
    <col min="2293" max="2293" width="6.77734375" style="10" bestFit="1" customWidth="1"/>
    <col min="2294" max="2294" width="10.109375" style="10" bestFit="1" customWidth="1"/>
    <col min="2295" max="2295" width="6.77734375" style="10" bestFit="1" customWidth="1"/>
    <col min="2296" max="2296" width="9.88671875" style="10" bestFit="1" customWidth="1"/>
    <col min="2297" max="2297" width="7.77734375" style="10" bestFit="1" customWidth="1"/>
    <col min="2298" max="2298" width="9.21875" style="10" customWidth="1"/>
    <col min="2299" max="2299" width="11.44140625" style="10" customWidth="1"/>
    <col min="2300" max="2533" width="9.109375" style="10"/>
    <col min="2534" max="2534" width="5.21875" style="10" customWidth="1"/>
    <col min="2535" max="2535" width="44.6640625" style="10" customWidth="1"/>
    <col min="2536" max="2536" width="10.77734375" style="10" customWidth="1"/>
    <col min="2537" max="2537" width="10.6640625" style="10" customWidth="1"/>
    <col min="2538" max="2538" width="7.33203125" style="10" customWidth="1"/>
    <col min="2539" max="2539" width="7.77734375" style="10" bestFit="1" customWidth="1"/>
    <col min="2540" max="2540" width="10.109375" style="10" bestFit="1" customWidth="1"/>
    <col min="2541" max="2541" width="6.77734375" style="10" bestFit="1" customWidth="1"/>
    <col min="2542" max="2542" width="10.109375" style="10" bestFit="1" customWidth="1"/>
    <col min="2543" max="2543" width="6.77734375" style="10" bestFit="1" customWidth="1"/>
    <col min="2544" max="2544" width="10.44140625" style="10" bestFit="1" customWidth="1"/>
    <col min="2545" max="2545" width="6.77734375" style="10" bestFit="1" customWidth="1"/>
    <col min="2546" max="2546" width="10.44140625" style="10" bestFit="1" customWidth="1"/>
    <col min="2547" max="2547" width="6.77734375" style="10" bestFit="1" customWidth="1"/>
    <col min="2548" max="2548" width="10.44140625" style="10" bestFit="1" customWidth="1"/>
    <col min="2549" max="2549" width="6.77734375" style="10" bestFit="1" customWidth="1"/>
    <col min="2550" max="2550" width="10.109375" style="10" bestFit="1" customWidth="1"/>
    <col min="2551" max="2551" width="6.77734375" style="10" bestFit="1" customWidth="1"/>
    <col min="2552" max="2552" width="9.88671875" style="10" bestFit="1" customWidth="1"/>
    <col min="2553" max="2553" width="7.77734375" style="10" bestFit="1" customWidth="1"/>
    <col min="2554" max="2554" width="9.21875" style="10" customWidth="1"/>
    <col min="2555" max="2555" width="11.44140625" style="10" customWidth="1"/>
    <col min="2556" max="2789" width="9.109375" style="10"/>
    <col min="2790" max="2790" width="5.21875" style="10" customWidth="1"/>
    <col min="2791" max="2791" width="44.6640625" style="10" customWidth="1"/>
    <col min="2792" max="2792" width="10.77734375" style="10" customWidth="1"/>
    <col min="2793" max="2793" width="10.6640625" style="10" customWidth="1"/>
    <col min="2794" max="2794" width="7.33203125" style="10" customWidth="1"/>
    <col min="2795" max="2795" width="7.77734375" style="10" bestFit="1" customWidth="1"/>
    <col min="2796" max="2796" width="10.109375" style="10" bestFit="1" customWidth="1"/>
    <col min="2797" max="2797" width="6.77734375" style="10" bestFit="1" customWidth="1"/>
    <col min="2798" max="2798" width="10.109375" style="10" bestFit="1" customWidth="1"/>
    <col min="2799" max="2799" width="6.77734375" style="10" bestFit="1" customWidth="1"/>
    <col min="2800" max="2800" width="10.44140625" style="10" bestFit="1" customWidth="1"/>
    <col min="2801" max="2801" width="6.77734375" style="10" bestFit="1" customWidth="1"/>
    <col min="2802" max="2802" width="10.44140625" style="10" bestFit="1" customWidth="1"/>
    <col min="2803" max="2803" width="6.77734375" style="10" bestFit="1" customWidth="1"/>
    <col min="2804" max="2804" width="10.44140625" style="10" bestFit="1" customWidth="1"/>
    <col min="2805" max="2805" width="6.77734375" style="10" bestFit="1" customWidth="1"/>
    <col min="2806" max="2806" width="10.109375" style="10" bestFit="1" customWidth="1"/>
    <col min="2807" max="2807" width="6.77734375" style="10" bestFit="1" customWidth="1"/>
    <col min="2808" max="2808" width="9.88671875" style="10" bestFit="1" customWidth="1"/>
    <col min="2809" max="2809" width="7.77734375" style="10" bestFit="1" customWidth="1"/>
    <col min="2810" max="2810" width="9.21875" style="10" customWidth="1"/>
    <col min="2811" max="2811" width="11.44140625" style="10" customWidth="1"/>
    <col min="2812" max="3045" width="9.109375" style="10"/>
    <col min="3046" max="3046" width="5.21875" style="10" customWidth="1"/>
    <col min="3047" max="3047" width="44.6640625" style="10" customWidth="1"/>
    <col min="3048" max="3048" width="10.77734375" style="10" customWidth="1"/>
    <col min="3049" max="3049" width="10.6640625" style="10" customWidth="1"/>
    <col min="3050" max="3050" width="7.33203125" style="10" customWidth="1"/>
    <col min="3051" max="3051" width="7.77734375" style="10" bestFit="1" customWidth="1"/>
    <col min="3052" max="3052" width="10.109375" style="10" bestFit="1" customWidth="1"/>
    <col min="3053" max="3053" width="6.77734375" style="10" bestFit="1" customWidth="1"/>
    <col min="3054" max="3054" width="10.109375" style="10" bestFit="1" customWidth="1"/>
    <col min="3055" max="3055" width="6.77734375" style="10" bestFit="1" customWidth="1"/>
    <col min="3056" max="3056" width="10.44140625" style="10" bestFit="1" customWidth="1"/>
    <col min="3057" max="3057" width="6.77734375" style="10" bestFit="1" customWidth="1"/>
    <col min="3058" max="3058" width="10.44140625" style="10" bestFit="1" customWidth="1"/>
    <col min="3059" max="3059" width="6.77734375" style="10" bestFit="1" customWidth="1"/>
    <col min="3060" max="3060" width="10.44140625" style="10" bestFit="1" customWidth="1"/>
    <col min="3061" max="3061" width="6.77734375" style="10" bestFit="1" customWidth="1"/>
    <col min="3062" max="3062" width="10.109375" style="10" bestFit="1" customWidth="1"/>
    <col min="3063" max="3063" width="6.77734375" style="10" bestFit="1" customWidth="1"/>
    <col min="3064" max="3064" width="9.88671875" style="10" bestFit="1" customWidth="1"/>
    <col min="3065" max="3065" width="7.77734375" style="10" bestFit="1" customWidth="1"/>
    <col min="3066" max="3066" width="9.21875" style="10" customWidth="1"/>
    <col min="3067" max="3067" width="11.44140625" style="10" customWidth="1"/>
    <col min="3068" max="3301" width="9.109375" style="10"/>
    <col min="3302" max="3302" width="5.21875" style="10" customWidth="1"/>
    <col min="3303" max="3303" width="44.6640625" style="10" customWidth="1"/>
    <col min="3304" max="3304" width="10.77734375" style="10" customWidth="1"/>
    <col min="3305" max="3305" width="10.6640625" style="10" customWidth="1"/>
    <col min="3306" max="3306" width="7.33203125" style="10" customWidth="1"/>
    <col min="3307" max="3307" width="7.77734375" style="10" bestFit="1" customWidth="1"/>
    <col min="3308" max="3308" width="10.109375" style="10" bestFit="1" customWidth="1"/>
    <col min="3309" max="3309" width="6.77734375" style="10" bestFit="1" customWidth="1"/>
    <col min="3310" max="3310" width="10.109375" style="10" bestFit="1" customWidth="1"/>
    <col min="3311" max="3311" width="6.77734375" style="10" bestFit="1" customWidth="1"/>
    <col min="3312" max="3312" width="10.44140625" style="10" bestFit="1" customWidth="1"/>
    <col min="3313" max="3313" width="6.77734375" style="10" bestFit="1" customWidth="1"/>
    <col min="3314" max="3314" width="10.44140625" style="10" bestFit="1" customWidth="1"/>
    <col min="3315" max="3315" width="6.77734375" style="10" bestFit="1" customWidth="1"/>
    <col min="3316" max="3316" width="10.44140625" style="10" bestFit="1" customWidth="1"/>
    <col min="3317" max="3317" width="6.77734375" style="10" bestFit="1" customWidth="1"/>
    <col min="3318" max="3318" width="10.109375" style="10" bestFit="1" customWidth="1"/>
    <col min="3319" max="3319" width="6.77734375" style="10" bestFit="1" customWidth="1"/>
    <col min="3320" max="3320" width="9.88671875" style="10" bestFit="1" customWidth="1"/>
    <col min="3321" max="3321" width="7.77734375" style="10" bestFit="1" customWidth="1"/>
    <col min="3322" max="3322" width="9.21875" style="10" customWidth="1"/>
    <col min="3323" max="3323" width="11.44140625" style="10" customWidth="1"/>
    <col min="3324" max="3557" width="9.109375" style="10"/>
    <col min="3558" max="3558" width="5.21875" style="10" customWidth="1"/>
    <col min="3559" max="3559" width="44.6640625" style="10" customWidth="1"/>
    <col min="3560" max="3560" width="10.77734375" style="10" customWidth="1"/>
    <col min="3561" max="3561" width="10.6640625" style="10" customWidth="1"/>
    <col min="3562" max="3562" width="7.33203125" style="10" customWidth="1"/>
    <col min="3563" max="3563" width="7.77734375" style="10" bestFit="1" customWidth="1"/>
    <col min="3564" max="3564" width="10.109375" style="10" bestFit="1" customWidth="1"/>
    <col min="3565" max="3565" width="6.77734375" style="10" bestFit="1" customWidth="1"/>
    <col min="3566" max="3566" width="10.109375" style="10" bestFit="1" customWidth="1"/>
    <col min="3567" max="3567" width="6.77734375" style="10" bestFit="1" customWidth="1"/>
    <col min="3568" max="3568" width="10.44140625" style="10" bestFit="1" customWidth="1"/>
    <col min="3569" max="3569" width="6.77734375" style="10" bestFit="1" customWidth="1"/>
    <col min="3570" max="3570" width="10.44140625" style="10" bestFit="1" customWidth="1"/>
    <col min="3571" max="3571" width="6.77734375" style="10" bestFit="1" customWidth="1"/>
    <col min="3572" max="3572" width="10.44140625" style="10" bestFit="1" customWidth="1"/>
    <col min="3573" max="3573" width="6.77734375" style="10" bestFit="1" customWidth="1"/>
    <col min="3574" max="3574" width="10.109375" style="10" bestFit="1" customWidth="1"/>
    <col min="3575" max="3575" width="6.77734375" style="10" bestFit="1" customWidth="1"/>
    <col min="3576" max="3576" width="9.88671875" style="10" bestFit="1" customWidth="1"/>
    <col min="3577" max="3577" width="7.77734375" style="10" bestFit="1" customWidth="1"/>
    <col min="3578" max="3578" width="9.21875" style="10" customWidth="1"/>
    <col min="3579" max="3579" width="11.44140625" style="10" customWidth="1"/>
    <col min="3580" max="3813" width="9.109375" style="10"/>
    <col min="3814" max="3814" width="5.21875" style="10" customWidth="1"/>
    <col min="3815" max="3815" width="44.6640625" style="10" customWidth="1"/>
    <col min="3816" max="3816" width="10.77734375" style="10" customWidth="1"/>
    <col min="3817" max="3817" width="10.6640625" style="10" customWidth="1"/>
    <col min="3818" max="3818" width="7.33203125" style="10" customWidth="1"/>
    <col min="3819" max="3819" width="7.77734375" style="10" bestFit="1" customWidth="1"/>
    <col min="3820" max="3820" width="10.109375" style="10" bestFit="1" customWidth="1"/>
    <col min="3821" max="3821" width="6.77734375" style="10" bestFit="1" customWidth="1"/>
    <col min="3822" max="3822" width="10.109375" style="10" bestFit="1" customWidth="1"/>
    <col min="3823" max="3823" width="6.77734375" style="10" bestFit="1" customWidth="1"/>
    <col min="3824" max="3824" width="10.44140625" style="10" bestFit="1" customWidth="1"/>
    <col min="3825" max="3825" width="6.77734375" style="10" bestFit="1" customWidth="1"/>
    <col min="3826" max="3826" width="10.44140625" style="10" bestFit="1" customWidth="1"/>
    <col min="3827" max="3827" width="6.77734375" style="10" bestFit="1" customWidth="1"/>
    <col min="3828" max="3828" width="10.44140625" style="10" bestFit="1" customWidth="1"/>
    <col min="3829" max="3829" width="6.77734375" style="10" bestFit="1" customWidth="1"/>
    <col min="3830" max="3830" width="10.109375" style="10" bestFit="1" customWidth="1"/>
    <col min="3831" max="3831" width="6.77734375" style="10" bestFit="1" customWidth="1"/>
    <col min="3832" max="3832" width="9.88671875" style="10" bestFit="1" customWidth="1"/>
    <col min="3833" max="3833" width="7.77734375" style="10" bestFit="1" customWidth="1"/>
    <col min="3834" max="3834" width="9.21875" style="10" customWidth="1"/>
    <col min="3835" max="3835" width="11.44140625" style="10" customWidth="1"/>
    <col min="3836" max="4069" width="9.109375" style="10"/>
    <col min="4070" max="4070" width="5.21875" style="10" customWidth="1"/>
    <col min="4071" max="4071" width="44.6640625" style="10" customWidth="1"/>
    <col min="4072" max="4072" width="10.77734375" style="10" customWidth="1"/>
    <col min="4073" max="4073" width="10.6640625" style="10" customWidth="1"/>
    <col min="4074" max="4074" width="7.33203125" style="10" customWidth="1"/>
    <col min="4075" max="4075" width="7.77734375" style="10" bestFit="1" customWidth="1"/>
    <col min="4076" max="4076" width="10.109375" style="10" bestFit="1" customWidth="1"/>
    <col min="4077" max="4077" width="6.77734375" style="10" bestFit="1" customWidth="1"/>
    <col min="4078" max="4078" width="10.109375" style="10" bestFit="1" customWidth="1"/>
    <col min="4079" max="4079" width="6.77734375" style="10" bestFit="1" customWidth="1"/>
    <col min="4080" max="4080" width="10.44140625" style="10" bestFit="1" customWidth="1"/>
    <col min="4081" max="4081" width="6.77734375" style="10" bestFit="1" customWidth="1"/>
    <col min="4082" max="4082" width="10.44140625" style="10" bestFit="1" customWidth="1"/>
    <col min="4083" max="4083" width="6.77734375" style="10" bestFit="1" customWidth="1"/>
    <col min="4084" max="4084" width="10.44140625" style="10" bestFit="1" customWidth="1"/>
    <col min="4085" max="4085" width="6.77734375" style="10" bestFit="1" customWidth="1"/>
    <col min="4086" max="4086" width="10.109375" style="10" bestFit="1" customWidth="1"/>
    <col min="4087" max="4087" width="6.77734375" style="10" bestFit="1" customWidth="1"/>
    <col min="4088" max="4088" width="9.88671875" style="10" bestFit="1" customWidth="1"/>
    <col min="4089" max="4089" width="7.77734375" style="10" bestFit="1" customWidth="1"/>
    <col min="4090" max="4090" width="9.21875" style="10" customWidth="1"/>
    <col min="4091" max="4091" width="11.44140625" style="10" customWidth="1"/>
    <col min="4092" max="4325" width="9.109375" style="10"/>
    <col min="4326" max="4326" width="5.21875" style="10" customWidth="1"/>
    <col min="4327" max="4327" width="44.6640625" style="10" customWidth="1"/>
    <col min="4328" max="4328" width="10.77734375" style="10" customWidth="1"/>
    <col min="4329" max="4329" width="10.6640625" style="10" customWidth="1"/>
    <col min="4330" max="4330" width="7.33203125" style="10" customWidth="1"/>
    <col min="4331" max="4331" width="7.77734375" style="10" bestFit="1" customWidth="1"/>
    <col min="4332" max="4332" width="10.109375" style="10" bestFit="1" customWidth="1"/>
    <col min="4333" max="4333" width="6.77734375" style="10" bestFit="1" customWidth="1"/>
    <col min="4334" max="4334" width="10.109375" style="10" bestFit="1" customWidth="1"/>
    <col min="4335" max="4335" width="6.77734375" style="10" bestFit="1" customWidth="1"/>
    <col min="4336" max="4336" width="10.44140625" style="10" bestFit="1" customWidth="1"/>
    <col min="4337" max="4337" width="6.77734375" style="10" bestFit="1" customWidth="1"/>
    <col min="4338" max="4338" width="10.44140625" style="10" bestFit="1" customWidth="1"/>
    <col min="4339" max="4339" width="6.77734375" style="10" bestFit="1" customWidth="1"/>
    <col min="4340" max="4340" width="10.44140625" style="10" bestFit="1" customWidth="1"/>
    <col min="4341" max="4341" width="6.77734375" style="10" bestFit="1" customWidth="1"/>
    <col min="4342" max="4342" width="10.109375" style="10" bestFit="1" customWidth="1"/>
    <col min="4343" max="4343" width="6.77734375" style="10" bestFit="1" customWidth="1"/>
    <col min="4344" max="4344" width="9.88671875" style="10" bestFit="1" customWidth="1"/>
    <col min="4345" max="4345" width="7.77734375" style="10" bestFit="1" customWidth="1"/>
    <col min="4346" max="4346" width="9.21875" style="10" customWidth="1"/>
    <col min="4347" max="4347" width="11.44140625" style="10" customWidth="1"/>
    <col min="4348" max="4581" width="9.109375" style="10"/>
    <col min="4582" max="4582" width="5.21875" style="10" customWidth="1"/>
    <col min="4583" max="4583" width="44.6640625" style="10" customWidth="1"/>
    <col min="4584" max="4584" width="10.77734375" style="10" customWidth="1"/>
    <col min="4585" max="4585" width="10.6640625" style="10" customWidth="1"/>
    <col min="4586" max="4586" width="7.33203125" style="10" customWidth="1"/>
    <col min="4587" max="4587" width="7.77734375" style="10" bestFit="1" customWidth="1"/>
    <col min="4588" max="4588" width="10.109375" style="10" bestFit="1" customWidth="1"/>
    <col min="4589" max="4589" width="6.77734375" style="10" bestFit="1" customWidth="1"/>
    <col min="4590" max="4590" width="10.109375" style="10" bestFit="1" customWidth="1"/>
    <col min="4591" max="4591" width="6.77734375" style="10" bestFit="1" customWidth="1"/>
    <col min="4592" max="4592" width="10.44140625" style="10" bestFit="1" customWidth="1"/>
    <col min="4593" max="4593" width="6.77734375" style="10" bestFit="1" customWidth="1"/>
    <col min="4594" max="4594" width="10.44140625" style="10" bestFit="1" customWidth="1"/>
    <col min="4595" max="4595" width="6.77734375" style="10" bestFit="1" customWidth="1"/>
    <col min="4596" max="4596" width="10.44140625" style="10" bestFit="1" customWidth="1"/>
    <col min="4597" max="4597" width="6.77734375" style="10" bestFit="1" customWidth="1"/>
    <col min="4598" max="4598" width="10.109375" style="10" bestFit="1" customWidth="1"/>
    <col min="4599" max="4599" width="6.77734375" style="10" bestFit="1" customWidth="1"/>
    <col min="4600" max="4600" width="9.88671875" style="10" bestFit="1" customWidth="1"/>
    <col min="4601" max="4601" width="7.77734375" style="10" bestFit="1" customWidth="1"/>
    <col min="4602" max="4602" width="9.21875" style="10" customWidth="1"/>
    <col min="4603" max="4603" width="11.44140625" style="10" customWidth="1"/>
    <col min="4604" max="4837" width="9.109375" style="10"/>
    <col min="4838" max="4838" width="5.21875" style="10" customWidth="1"/>
    <col min="4839" max="4839" width="44.6640625" style="10" customWidth="1"/>
    <col min="4840" max="4840" width="10.77734375" style="10" customWidth="1"/>
    <col min="4841" max="4841" width="10.6640625" style="10" customWidth="1"/>
    <col min="4842" max="4842" width="7.33203125" style="10" customWidth="1"/>
    <col min="4843" max="4843" width="7.77734375" style="10" bestFit="1" customWidth="1"/>
    <col min="4844" max="4844" width="10.109375" style="10" bestFit="1" customWidth="1"/>
    <col min="4845" max="4845" width="6.77734375" style="10" bestFit="1" customWidth="1"/>
    <col min="4846" max="4846" width="10.109375" style="10" bestFit="1" customWidth="1"/>
    <col min="4847" max="4847" width="6.77734375" style="10" bestFit="1" customWidth="1"/>
    <col min="4848" max="4848" width="10.44140625" style="10" bestFit="1" customWidth="1"/>
    <col min="4849" max="4849" width="6.77734375" style="10" bestFit="1" customWidth="1"/>
    <col min="4850" max="4850" width="10.44140625" style="10" bestFit="1" customWidth="1"/>
    <col min="4851" max="4851" width="6.77734375" style="10" bestFit="1" customWidth="1"/>
    <col min="4852" max="4852" width="10.44140625" style="10" bestFit="1" customWidth="1"/>
    <col min="4853" max="4853" width="6.77734375" style="10" bestFit="1" customWidth="1"/>
    <col min="4854" max="4854" width="10.109375" style="10" bestFit="1" customWidth="1"/>
    <col min="4855" max="4855" width="6.77734375" style="10" bestFit="1" customWidth="1"/>
    <col min="4856" max="4856" width="9.88671875" style="10" bestFit="1" customWidth="1"/>
    <col min="4857" max="4857" width="7.77734375" style="10" bestFit="1" customWidth="1"/>
    <col min="4858" max="4858" width="9.21875" style="10" customWidth="1"/>
    <col min="4859" max="4859" width="11.44140625" style="10" customWidth="1"/>
    <col min="4860" max="5093" width="9.109375" style="10"/>
    <col min="5094" max="5094" width="5.21875" style="10" customWidth="1"/>
    <col min="5095" max="5095" width="44.6640625" style="10" customWidth="1"/>
    <col min="5096" max="5096" width="10.77734375" style="10" customWidth="1"/>
    <col min="5097" max="5097" width="10.6640625" style="10" customWidth="1"/>
    <col min="5098" max="5098" width="7.33203125" style="10" customWidth="1"/>
    <col min="5099" max="5099" width="7.77734375" style="10" bestFit="1" customWidth="1"/>
    <col min="5100" max="5100" width="10.109375" style="10" bestFit="1" customWidth="1"/>
    <col min="5101" max="5101" width="6.77734375" style="10" bestFit="1" customWidth="1"/>
    <col min="5102" max="5102" width="10.109375" style="10" bestFit="1" customWidth="1"/>
    <col min="5103" max="5103" width="6.77734375" style="10" bestFit="1" customWidth="1"/>
    <col min="5104" max="5104" width="10.44140625" style="10" bestFit="1" customWidth="1"/>
    <col min="5105" max="5105" width="6.77734375" style="10" bestFit="1" customWidth="1"/>
    <col min="5106" max="5106" width="10.44140625" style="10" bestFit="1" customWidth="1"/>
    <col min="5107" max="5107" width="6.77734375" style="10" bestFit="1" customWidth="1"/>
    <col min="5108" max="5108" width="10.44140625" style="10" bestFit="1" customWidth="1"/>
    <col min="5109" max="5109" width="6.77734375" style="10" bestFit="1" customWidth="1"/>
    <col min="5110" max="5110" width="10.109375" style="10" bestFit="1" customWidth="1"/>
    <col min="5111" max="5111" width="6.77734375" style="10" bestFit="1" customWidth="1"/>
    <col min="5112" max="5112" width="9.88671875" style="10" bestFit="1" customWidth="1"/>
    <col min="5113" max="5113" width="7.77734375" style="10" bestFit="1" customWidth="1"/>
    <col min="5114" max="5114" width="9.21875" style="10" customWidth="1"/>
    <col min="5115" max="5115" width="11.44140625" style="10" customWidth="1"/>
    <col min="5116" max="5349" width="9.109375" style="10"/>
    <col min="5350" max="5350" width="5.21875" style="10" customWidth="1"/>
    <col min="5351" max="5351" width="44.6640625" style="10" customWidth="1"/>
    <col min="5352" max="5352" width="10.77734375" style="10" customWidth="1"/>
    <col min="5353" max="5353" width="10.6640625" style="10" customWidth="1"/>
    <col min="5354" max="5354" width="7.33203125" style="10" customWidth="1"/>
    <col min="5355" max="5355" width="7.77734375" style="10" bestFit="1" customWidth="1"/>
    <col min="5356" max="5356" width="10.109375" style="10" bestFit="1" customWidth="1"/>
    <col min="5357" max="5357" width="6.77734375" style="10" bestFit="1" customWidth="1"/>
    <col min="5358" max="5358" width="10.109375" style="10" bestFit="1" customWidth="1"/>
    <col min="5359" max="5359" width="6.77734375" style="10" bestFit="1" customWidth="1"/>
    <col min="5360" max="5360" width="10.44140625" style="10" bestFit="1" customWidth="1"/>
    <col min="5361" max="5361" width="6.77734375" style="10" bestFit="1" customWidth="1"/>
    <col min="5362" max="5362" width="10.44140625" style="10" bestFit="1" customWidth="1"/>
    <col min="5363" max="5363" width="6.77734375" style="10" bestFit="1" customWidth="1"/>
    <col min="5364" max="5364" width="10.44140625" style="10" bestFit="1" customWidth="1"/>
    <col min="5365" max="5365" width="6.77734375" style="10" bestFit="1" customWidth="1"/>
    <col min="5366" max="5366" width="10.109375" style="10" bestFit="1" customWidth="1"/>
    <col min="5367" max="5367" width="6.77734375" style="10" bestFit="1" customWidth="1"/>
    <col min="5368" max="5368" width="9.88671875" style="10" bestFit="1" customWidth="1"/>
    <col min="5369" max="5369" width="7.77734375" style="10" bestFit="1" customWidth="1"/>
    <col min="5370" max="5370" width="9.21875" style="10" customWidth="1"/>
    <col min="5371" max="5371" width="11.44140625" style="10" customWidth="1"/>
    <col min="5372" max="5605" width="9.109375" style="10"/>
    <col min="5606" max="5606" width="5.21875" style="10" customWidth="1"/>
    <col min="5607" max="5607" width="44.6640625" style="10" customWidth="1"/>
    <col min="5608" max="5608" width="10.77734375" style="10" customWidth="1"/>
    <col min="5609" max="5609" width="10.6640625" style="10" customWidth="1"/>
    <col min="5610" max="5610" width="7.33203125" style="10" customWidth="1"/>
    <col min="5611" max="5611" width="7.77734375" style="10" bestFit="1" customWidth="1"/>
    <col min="5612" max="5612" width="10.109375" style="10" bestFit="1" customWidth="1"/>
    <col min="5613" max="5613" width="6.77734375" style="10" bestFit="1" customWidth="1"/>
    <col min="5614" max="5614" width="10.109375" style="10" bestFit="1" customWidth="1"/>
    <col min="5615" max="5615" width="6.77734375" style="10" bestFit="1" customWidth="1"/>
    <col min="5616" max="5616" width="10.44140625" style="10" bestFit="1" customWidth="1"/>
    <col min="5617" max="5617" width="6.77734375" style="10" bestFit="1" customWidth="1"/>
    <col min="5618" max="5618" width="10.44140625" style="10" bestFit="1" customWidth="1"/>
    <col min="5619" max="5619" width="6.77734375" style="10" bestFit="1" customWidth="1"/>
    <col min="5620" max="5620" width="10.44140625" style="10" bestFit="1" customWidth="1"/>
    <col min="5621" max="5621" width="6.77734375" style="10" bestFit="1" customWidth="1"/>
    <col min="5622" max="5622" width="10.109375" style="10" bestFit="1" customWidth="1"/>
    <col min="5623" max="5623" width="6.77734375" style="10" bestFit="1" customWidth="1"/>
    <col min="5624" max="5624" width="9.88671875" style="10" bestFit="1" customWidth="1"/>
    <col min="5625" max="5625" width="7.77734375" style="10" bestFit="1" customWidth="1"/>
    <col min="5626" max="5626" width="9.21875" style="10" customWidth="1"/>
    <col min="5627" max="5627" width="11.44140625" style="10" customWidth="1"/>
    <col min="5628" max="5861" width="9.109375" style="10"/>
    <col min="5862" max="5862" width="5.21875" style="10" customWidth="1"/>
    <col min="5863" max="5863" width="44.6640625" style="10" customWidth="1"/>
    <col min="5864" max="5864" width="10.77734375" style="10" customWidth="1"/>
    <col min="5865" max="5865" width="10.6640625" style="10" customWidth="1"/>
    <col min="5866" max="5866" width="7.33203125" style="10" customWidth="1"/>
    <col min="5867" max="5867" width="7.77734375" style="10" bestFit="1" customWidth="1"/>
    <col min="5868" max="5868" width="10.109375" style="10" bestFit="1" customWidth="1"/>
    <col min="5869" max="5869" width="6.77734375" style="10" bestFit="1" customWidth="1"/>
    <col min="5870" max="5870" width="10.109375" style="10" bestFit="1" customWidth="1"/>
    <col min="5871" max="5871" width="6.77734375" style="10" bestFit="1" customWidth="1"/>
    <col min="5872" max="5872" width="10.44140625" style="10" bestFit="1" customWidth="1"/>
    <col min="5873" max="5873" width="6.77734375" style="10" bestFit="1" customWidth="1"/>
    <col min="5874" max="5874" width="10.44140625" style="10" bestFit="1" customWidth="1"/>
    <col min="5875" max="5875" width="6.77734375" style="10" bestFit="1" customWidth="1"/>
    <col min="5876" max="5876" width="10.44140625" style="10" bestFit="1" customWidth="1"/>
    <col min="5877" max="5877" width="6.77734375" style="10" bestFit="1" customWidth="1"/>
    <col min="5878" max="5878" width="10.109375" style="10" bestFit="1" customWidth="1"/>
    <col min="5879" max="5879" width="6.77734375" style="10" bestFit="1" customWidth="1"/>
    <col min="5880" max="5880" width="9.88671875" style="10" bestFit="1" customWidth="1"/>
    <col min="5881" max="5881" width="7.77734375" style="10" bestFit="1" customWidth="1"/>
    <col min="5882" max="5882" width="9.21875" style="10" customWidth="1"/>
    <col min="5883" max="5883" width="11.44140625" style="10" customWidth="1"/>
    <col min="5884" max="6117" width="9.109375" style="10"/>
    <col min="6118" max="6118" width="5.21875" style="10" customWidth="1"/>
    <col min="6119" max="6119" width="44.6640625" style="10" customWidth="1"/>
    <col min="6120" max="6120" width="10.77734375" style="10" customWidth="1"/>
    <col min="6121" max="6121" width="10.6640625" style="10" customWidth="1"/>
    <col min="6122" max="6122" width="7.33203125" style="10" customWidth="1"/>
    <col min="6123" max="6123" width="7.77734375" style="10" bestFit="1" customWidth="1"/>
    <col min="6124" max="6124" width="10.109375" style="10" bestFit="1" customWidth="1"/>
    <col min="6125" max="6125" width="6.77734375" style="10" bestFit="1" customWidth="1"/>
    <col min="6126" max="6126" width="10.109375" style="10" bestFit="1" customWidth="1"/>
    <col min="6127" max="6127" width="6.77734375" style="10" bestFit="1" customWidth="1"/>
    <col min="6128" max="6128" width="10.44140625" style="10" bestFit="1" customWidth="1"/>
    <col min="6129" max="6129" width="6.77734375" style="10" bestFit="1" customWidth="1"/>
    <col min="6130" max="6130" width="10.44140625" style="10" bestFit="1" customWidth="1"/>
    <col min="6131" max="6131" width="6.77734375" style="10" bestFit="1" customWidth="1"/>
    <col min="6132" max="6132" width="10.44140625" style="10" bestFit="1" customWidth="1"/>
    <col min="6133" max="6133" width="6.77734375" style="10" bestFit="1" customWidth="1"/>
    <col min="6134" max="6134" width="10.109375" style="10" bestFit="1" customWidth="1"/>
    <col min="6135" max="6135" width="6.77734375" style="10" bestFit="1" customWidth="1"/>
    <col min="6136" max="6136" width="9.88671875" style="10" bestFit="1" customWidth="1"/>
    <col min="6137" max="6137" width="7.77734375" style="10" bestFit="1" customWidth="1"/>
    <col min="6138" max="6138" width="9.21875" style="10" customWidth="1"/>
    <col min="6139" max="6139" width="11.44140625" style="10" customWidth="1"/>
    <col min="6140" max="6373" width="9.109375" style="10"/>
    <col min="6374" max="6374" width="5.21875" style="10" customWidth="1"/>
    <col min="6375" max="6375" width="44.6640625" style="10" customWidth="1"/>
    <col min="6376" max="6376" width="10.77734375" style="10" customWidth="1"/>
    <col min="6377" max="6377" width="10.6640625" style="10" customWidth="1"/>
    <col min="6378" max="6378" width="7.33203125" style="10" customWidth="1"/>
    <col min="6379" max="6379" width="7.77734375" style="10" bestFit="1" customWidth="1"/>
    <col min="6380" max="6380" width="10.109375" style="10" bestFit="1" customWidth="1"/>
    <col min="6381" max="6381" width="6.77734375" style="10" bestFit="1" customWidth="1"/>
    <col min="6382" max="6382" width="10.109375" style="10" bestFit="1" customWidth="1"/>
    <col min="6383" max="6383" width="6.77734375" style="10" bestFit="1" customWidth="1"/>
    <col min="6384" max="6384" width="10.44140625" style="10" bestFit="1" customWidth="1"/>
    <col min="6385" max="6385" width="6.77734375" style="10" bestFit="1" customWidth="1"/>
    <col min="6386" max="6386" width="10.44140625" style="10" bestFit="1" customWidth="1"/>
    <col min="6387" max="6387" width="6.77734375" style="10" bestFit="1" customWidth="1"/>
    <col min="6388" max="6388" width="10.44140625" style="10" bestFit="1" customWidth="1"/>
    <col min="6389" max="6389" width="6.77734375" style="10" bestFit="1" customWidth="1"/>
    <col min="6390" max="6390" width="10.109375" style="10" bestFit="1" customWidth="1"/>
    <col min="6391" max="6391" width="6.77734375" style="10" bestFit="1" customWidth="1"/>
    <col min="6392" max="6392" width="9.88671875" style="10" bestFit="1" customWidth="1"/>
    <col min="6393" max="6393" width="7.77734375" style="10" bestFit="1" customWidth="1"/>
    <col min="6394" max="6394" width="9.21875" style="10" customWidth="1"/>
    <col min="6395" max="6395" width="11.44140625" style="10" customWidth="1"/>
    <col min="6396" max="6629" width="9.109375" style="10"/>
    <col min="6630" max="6630" width="5.21875" style="10" customWidth="1"/>
    <col min="6631" max="6631" width="44.6640625" style="10" customWidth="1"/>
    <col min="6632" max="6632" width="10.77734375" style="10" customWidth="1"/>
    <col min="6633" max="6633" width="10.6640625" style="10" customWidth="1"/>
    <col min="6634" max="6634" width="7.33203125" style="10" customWidth="1"/>
    <col min="6635" max="6635" width="7.77734375" style="10" bestFit="1" customWidth="1"/>
    <col min="6636" max="6636" width="10.109375" style="10" bestFit="1" customWidth="1"/>
    <col min="6637" max="6637" width="6.77734375" style="10" bestFit="1" customWidth="1"/>
    <col min="6638" max="6638" width="10.109375" style="10" bestFit="1" customWidth="1"/>
    <col min="6639" max="6639" width="6.77734375" style="10" bestFit="1" customWidth="1"/>
    <col min="6640" max="6640" width="10.44140625" style="10" bestFit="1" customWidth="1"/>
    <col min="6641" max="6641" width="6.77734375" style="10" bestFit="1" customWidth="1"/>
    <col min="6642" max="6642" width="10.44140625" style="10" bestFit="1" customWidth="1"/>
    <col min="6643" max="6643" width="6.77734375" style="10" bestFit="1" customWidth="1"/>
    <col min="6644" max="6644" width="10.44140625" style="10" bestFit="1" customWidth="1"/>
    <col min="6645" max="6645" width="6.77734375" style="10" bestFit="1" customWidth="1"/>
    <col min="6646" max="6646" width="10.109375" style="10" bestFit="1" customWidth="1"/>
    <col min="6647" max="6647" width="6.77734375" style="10" bestFit="1" customWidth="1"/>
    <col min="6648" max="6648" width="9.88671875" style="10" bestFit="1" customWidth="1"/>
    <col min="6649" max="6649" width="7.77734375" style="10" bestFit="1" customWidth="1"/>
    <col min="6650" max="6650" width="9.21875" style="10" customWidth="1"/>
    <col min="6651" max="6651" width="11.44140625" style="10" customWidth="1"/>
    <col min="6652" max="6885" width="9.109375" style="10"/>
    <col min="6886" max="6886" width="5.21875" style="10" customWidth="1"/>
    <col min="6887" max="6887" width="44.6640625" style="10" customWidth="1"/>
    <col min="6888" max="6888" width="10.77734375" style="10" customWidth="1"/>
    <col min="6889" max="6889" width="10.6640625" style="10" customWidth="1"/>
    <col min="6890" max="6890" width="7.33203125" style="10" customWidth="1"/>
    <col min="6891" max="6891" width="7.77734375" style="10" bestFit="1" customWidth="1"/>
    <col min="6892" max="6892" width="10.109375" style="10" bestFit="1" customWidth="1"/>
    <col min="6893" max="6893" width="6.77734375" style="10" bestFit="1" customWidth="1"/>
    <col min="6894" max="6894" width="10.109375" style="10" bestFit="1" customWidth="1"/>
    <col min="6895" max="6895" width="6.77734375" style="10" bestFit="1" customWidth="1"/>
    <col min="6896" max="6896" width="10.44140625" style="10" bestFit="1" customWidth="1"/>
    <col min="6897" max="6897" width="6.77734375" style="10" bestFit="1" customWidth="1"/>
    <col min="6898" max="6898" width="10.44140625" style="10" bestFit="1" customWidth="1"/>
    <col min="6899" max="6899" width="6.77734375" style="10" bestFit="1" customWidth="1"/>
    <col min="6900" max="6900" width="10.44140625" style="10" bestFit="1" customWidth="1"/>
    <col min="6901" max="6901" width="6.77734375" style="10" bestFit="1" customWidth="1"/>
    <col min="6902" max="6902" width="10.109375" style="10" bestFit="1" customWidth="1"/>
    <col min="6903" max="6903" width="6.77734375" style="10" bestFit="1" customWidth="1"/>
    <col min="6904" max="6904" width="9.88671875" style="10" bestFit="1" customWidth="1"/>
    <col min="6905" max="6905" width="7.77734375" style="10" bestFit="1" customWidth="1"/>
    <col min="6906" max="6906" width="9.21875" style="10" customWidth="1"/>
    <col min="6907" max="6907" width="11.44140625" style="10" customWidth="1"/>
    <col min="6908" max="7141" width="9.109375" style="10"/>
    <col min="7142" max="7142" width="5.21875" style="10" customWidth="1"/>
    <col min="7143" max="7143" width="44.6640625" style="10" customWidth="1"/>
    <col min="7144" max="7144" width="10.77734375" style="10" customWidth="1"/>
    <col min="7145" max="7145" width="10.6640625" style="10" customWidth="1"/>
    <col min="7146" max="7146" width="7.33203125" style="10" customWidth="1"/>
    <col min="7147" max="7147" width="7.77734375" style="10" bestFit="1" customWidth="1"/>
    <col min="7148" max="7148" width="10.109375" style="10" bestFit="1" customWidth="1"/>
    <col min="7149" max="7149" width="6.77734375" style="10" bestFit="1" customWidth="1"/>
    <col min="7150" max="7150" width="10.109375" style="10" bestFit="1" customWidth="1"/>
    <col min="7151" max="7151" width="6.77734375" style="10" bestFit="1" customWidth="1"/>
    <col min="7152" max="7152" width="10.44140625" style="10" bestFit="1" customWidth="1"/>
    <col min="7153" max="7153" width="6.77734375" style="10" bestFit="1" customWidth="1"/>
    <col min="7154" max="7154" width="10.44140625" style="10" bestFit="1" customWidth="1"/>
    <col min="7155" max="7155" width="6.77734375" style="10" bestFit="1" customWidth="1"/>
    <col min="7156" max="7156" width="10.44140625" style="10" bestFit="1" customWidth="1"/>
    <col min="7157" max="7157" width="6.77734375" style="10" bestFit="1" customWidth="1"/>
    <col min="7158" max="7158" width="10.109375" style="10" bestFit="1" customWidth="1"/>
    <col min="7159" max="7159" width="6.77734375" style="10" bestFit="1" customWidth="1"/>
    <col min="7160" max="7160" width="9.88671875" style="10" bestFit="1" customWidth="1"/>
    <col min="7161" max="7161" width="7.77734375" style="10" bestFit="1" customWidth="1"/>
    <col min="7162" max="7162" width="9.21875" style="10" customWidth="1"/>
    <col min="7163" max="7163" width="11.44140625" style="10" customWidth="1"/>
    <col min="7164" max="7397" width="9.109375" style="10"/>
    <col min="7398" max="7398" width="5.21875" style="10" customWidth="1"/>
    <col min="7399" max="7399" width="44.6640625" style="10" customWidth="1"/>
    <col min="7400" max="7400" width="10.77734375" style="10" customWidth="1"/>
    <col min="7401" max="7401" width="10.6640625" style="10" customWidth="1"/>
    <col min="7402" max="7402" width="7.33203125" style="10" customWidth="1"/>
    <col min="7403" max="7403" width="7.77734375" style="10" bestFit="1" customWidth="1"/>
    <col min="7404" max="7404" width="10.109375" style="10" bestFit="1" customWidth="1"/>
    <col min="7405" max="7405" width="6.77734375" style="10" bestFit="1" customWidth="1"/>
    <col min="7406" max="7406" width="10.109375" style="10" bestFit="1" customWidth="1"/>
    <col min="7407" max="7407" width="6.77734375" style="10" bestFit="1" customWidth="1"/>
    <col min="7408" max="7408" width="10.44140625" style="10" bestFit="1" customWidth="1"/>
    <col min="7409" max="7409" width="6.77734375" style="10" bestFit="1" customWidth="1"/>
    <col min="7410" max="7410" width="10.44140625" style="10" bestFit="1" customWidth="1"/>
    <col min="7411" max="7411" width="6.77734375" style="10" bestFit="1" customWidth="1"/>
    <col min="7412" max="7412" width="10.44140625" style="10" bestFit="1" customWidth="1"/>
    <col min="7413" max="7413" width="6.77734375" style="10" bestFit="1" customWidth="1"/>
    <col min="7414" max="7414" width="10.109375" style="10" bestFit="1" customWidth="1"/>
    <col min="7415" max="7415" width="6.77734375" style="10" bestFit="1" customWidth="1"/>
    <col min="7416" max="7416" width="9.88671875" style="10" bestFit="1" customWidth="1"/>
    <col min="7417" max="7417" width="7.77734375" style="10" bestFit="1" customWidth="1"/>
    <col min="7418" max="7418" width="9.21875" style="10" customWidth="1"/>
    <col min="7419" max="7419" width="11.44140625" style="10" customWidth="1"/>
    <col min="7420" max="7653" width="9.109375" style="10"/>
    <col min="7654" max="7654" width="5.21875" style="10" customWidth="1"/>
    <col min="7655" max="7655" width="44.6640625" style="10" customWidth="1"/>
    <col min="7656" max="7656" width="10.77734375" style="10" customWidth="1"/>
    <col min="7657" max="7657" width="10.6640625" style="10" customWidth="1"/>
    <col min="7658" max="7658" width="7.33203125" style="10" customWidth="1"/>
    <col min="7659" max="7659" width="7.77734375" style="10" bestFit="1" customWidth="1"/>
    <col min="7660" max="7660" width="10.109375" style="10" bestFit="1" customWidth="1"/>
    <col min="7661" max="7661" width="6.77734375" style="10" bestFit="1" customWidth="1"/>
    <col min="7662" max="7662" width="10.109375" style="10" bestFit="1" customWidth="1"/>
    <col min="7663" max="7663" width="6.77734375" style="10" bestFit="1" customWidth="1"/>
    <col min="7664" max="7664" width="10.44140625" style="10" bestFit="1" customWidth="1"/>
    <col min="7665" max="7665" width="6.77734375" style="10" bestFit="1" customWidth="1"/>
    <col min="7666" max="7666" width="10.44140625" style="10" bestFit="1" customWidth="1"/>
    <col min="7667" max="7667" width="6.77734375" style="10" bestFit="1" customWidth="1"/>
    <col min="7668" max="7668" width="10.44140625" style="10" bestFit="1" customWidth="1"/>
    <col min="7669" max="7669" width="6.77734375" style="10" bestFit="1" customWidth="1"/>
    <col min="7670" max="7670" width="10.109375" style="10" bestFit="1" customWidth="1"/>
    <col min="7671" max="7671" width="6.77734375" style="10" bestFit="1" customWidth="1"/>
    <col min="7672" max="7672" width="9.88671875" style="10" bestFit="1" customWidth="1"/>
    <col min="7673" max="7673" width="7.77734375" style="10" bestFit="1" customWidth="1"/>
    <col min="7674" max="7674" width="9.21875" style="10" customWidth="1"/>
    <col min="7675" max="7675" width="11.44140625" style="10" customWidth="1"/>
    <col min="7676" max="7909" width="9.109375" style="10"/>
    <col min="7910" max="7910" width="5.21875" style="10" customWidth="1"/>
    <col min="7911" max="7911" width="44.6640625" style="10" customWidth="1"/>
    <col min="7912" max="7912" width="10.77734375" style="10" customWidth="1"/>
    <col min="7913" max="7913" width="10.6640625" style="10" customWidth="1"/>
    <col min="7914" max="7914" width="7.33203125" style="10" customWidth="1"/>
    <col min="7915" max="7915" width="7.77734375" style="10" bestFit="1" customWidth="1"/>
    <col min="7916" max="7916" width="10.109375" style="10" bestFit="1" customWidth="1"/>
    <col min="7917" max="7917" width="6.77734375" style="10" bestFit="1" customWidth="1"/>
    <col min="7918" max="7918" width="10.109375" style="10" bestFit="1" customWidth="1"/>
    <col min="7919" max="7919" width="6.77734375" style="10" bestFit="1" customWidth="1"/>
    <col min="7920" max="7920" width="10.44140625" style="10" bestFit="1" customWidth="1"/>
    <col min="7921" max="7921" width="6.77734375" style="10" bestFit="1" customWidth="1"/>
    <col min="7922" max="7922" width="10.44140625" style="10" bestFit="1" customWidth="1"/>
    <col min="7923" max="7923" width="6.77734375" style="10" bestFit="1" customWidth="1"/>
    <col min="7924" max="7924" width="10.44140625" style="10" bestFit="1" customWidth="1"/>
    <col min="7925" max="7925" width="6.77734375" style="10" bestFit="1" customWidth="1"/>
    <col min="7926" max="7926" width="10.109375" style="10" bestFit="1" customWidth="1"/>
    <col min="7927" max="7927" width="6.77734375" style="10" bestFit="1" customWidth="1"/>
    <col min="7928" max="7928" width="9.88671875" style="10" bestFit="1" customWidth="1"/>
    <col min="7929" max="7929" width="7.77734375" style="10" bestFit="1" customWidth="1"/>
    <col min="7930" max="7930" width="9.21875" style="10" customWidth="1"/>
    <col min="7931" max="7931" width="11.44140625" style="10" customWidth="1"/>
    <col min="7932" max="8165" width="9.109375" style="10"/>
    <col min="8166" max="8166" width="5.21875" style="10" customWidth="1"/>
    <col min="8167" max="8167" width="44.6640625" style="10" customWidth="1"/>
    <col min="8168" max="8168" width="10.77734375" style="10" customWidth="1"/>
    <col min="8169" max="8169" width="10.6640625" style="10" customWidth="1"/>
    <col min="8170" max="8170" width="7.33203125" style="10" customWidth="1"/>
    <col min="8171" max="8171" width="7.77734375" style="10" bestFit="1" customWidth="1"/>
    <col min="8172" max="8172" width="10.109375" style="10" bestFit="1" customWidth="1"/>
    <col min="8173" max="8173" width="6.77734375" style="10" bestFit="1" customWidth="1"/>
    <col min="8174" max="8174" width="10.109375" style="10" bestFit="1" customWidth="1"/>
    <col min="8175" max="8175" width="6.77734375" style="10" bestFit="1" customWidth="1"/>
    <col min="8176" max="8176" width="10.44140625" style="10" bestFit="1" customWidth="1"/>
    <col min="8177" max="8177" width="6.77734375" style="10" bestFit="1" customWidth="1"/>
    <col min="8178" max="8178" width="10.44140625" style="10" bestFit="1" customWidth="1"/>
    <col min="8179" max="8179" width="6.77734375" style="10" bestFit="1" customWidth="1"/>
    <col min="8180" max="8180" width="10.44140625" style="10" bestFit="1" customWidth="1"/>
    <col min="8181" max="8181" width="6.77734375" style="10" bestFit="1" customWidth="1"/>
    <col min="8182" max="8182" width="10.109375" style="10" bestFit="1" customWidth="1"/>
    <col min="8183" max="8183" width="6.77734375" style="10" bestFit="1" customWidth="1"/>
    <col min="8184" max="8184" width="9.88671875" style="10" bestFit="1" customWidth="1"/>
    <col min="8185" max="8185" width="7.77734375" style="10" bestFit="1" customWidth="1"/>
    <col min="8186" max="8186" width="9.21875" style="10" customWidth="1"/>
    <col min="8187" max="8187" width="11.44140625" style="10" customWidth="1"/>
    <col min="8188" max="8421" width="9.109375" style="10"/>
    <col min="8422" max="8422" width="5.21875" style="10" customWidth="1"/>
    <col min="8423" max="8423" width="44.6640625" style="10" customWidth="1"/>
    <col min="8424" max="8424" width="10.77734375" style="10" customWidth="1"/>
    <col min="8425" max="8425" width="10.6640625" style="10" customWidth="1"/>
    <col min="8426" max="8426" width="7.33203125" style="10" customWidth="1"/>
    <col min="8427" max="8427" width="7.77734375" style="10" bestFit="1" customWidth="1"/>
    <col min="8428" max="8428" width="10.109375" style="10" bestFit="1" customWidth="1"/>
    <col min="8429" max="8429" width="6.77734375" style="10" bestFit="1" customWidth="1"/>
    <col min="8430" max="8430" width="10.109375" style="10" bestFit="1" customWidth="1"/>
    <col min="8431" max="8431" width="6.77734375" style="10" bestFit="1" customWidth="1"/>
    <col min="8432" max="8432" width="10.44140625" style="10" bestFit="1" customWidth="1"/>
    <col min="8433" max="8433" width="6.77734375" style="10" bestFit="1" customWidth="1"/>
    <col min="8434" max="8434" width="10.44140625" style="10" bestFit="1" customWidth="1"/>
    <col min="8435" max="8435" width="6.77734375" style="10" bestFit="1" customWidth="1"/>
    <col min="8436" max="8436" width="10.44140625" style="10" bestFit="1" customWidth="1"/>
    <col min="8437" max="8437" width="6.77734375" style="10" bestFit="1" customWidth="1"/>
    <col min="8438" max="8438" width="10.109375" style="10" bestFit="1" customWidth="1"/>
    <col min="8439" max="8439" width="6.77734375" style="10" bestFit="1" customWidth="1"/>
    <col min="8440" max="8440" width="9.88671875" style="10" bestFit="1" customWidth="1"/>
    <col min="8441" max="8441" width="7.77734375" style="10" bestFit="1" customWidth="1"/>
    <col min="8442" max="8442" width="9.21875" style="10" customWidth="1"/>
    <col min="8443" max="8443" width="11.44140625" style="10" customWidth="1"/>
    <col min="8444" max="8677" width="9.109375" style="10"/>
    <col min="8678" max="8678" width="5.21875" style="10" customWidth="1"/>
    <col min="8679" max="8679" width="44.6640625" style="10" customWidth="1"/>
    <col min="8680" max="8680" width="10.77734375" style="10" customWidth="1"/>
    <col min="8681" max="8681" width="10.6640625" style="10" customWidth="1"/>
    <col min="8682" max="8682" width="7.33203125" style="10" customWidth="1"/>
    <col min="8683" max="8683" width="7.77734375" style="10" bestFit="1" customWidth="1"/>
    <col min="8684" max="8684" width="10.109375" style="10" bestFit="1" customWidth="1"/>
    <col min="8685" max="8685" width="6.77734375" style="10" bestFit="1" customWidth="1"/>
    <col min="8686" max="8686" width="10.109375" style="10" bestFit="1" customWidth="1"/>
    <col min="8687" max="8687" width="6.77734375" style="10" bestFit="1" customWidth="1"/>
    <col min="8688" max="8688" width="10.44140625" style="10" bestFit="1" customWidth="1"/>
    <col min="8689" max="8689" width="6.77734375" style="10" bestFit="1" customWidth="1"/>
    <col min="8690" max="8690" width="10.44140625" style="10" bestFit="1" customWidth="1"/>
    <col min="8691" max="8691" width="6.77734375" style="10" bestFit="1" customWidth="1"/>
    <col min="8692" max="8692" width="10.44140625" style="10" bestFit="1" customWidth="1"/>
    <col min="8693" max="8693" width="6.77734375" style="10" bestFit="1" customWidth="1"/>
    <col min="8694" max="8694" width="10.109375" style="10" bestFit="1" customWidth="1"/>
    <col min="8695" max="8695" width="6.77734375" style="10" bestFit="1" customWidth="1"/>
    <col min="8696" max="8696" width="9.88671875" style="10" bestFit="1" customWidth="1"/>
    <col min="8697" max="8697" width="7.77734375" style="10" bestFit="1" customWidth="1"/>
    <col min="8698" max="8698" width="9.21875" style="10" customWidth="1"/>
    <col min="8699" max="8699" width="11.44140625" style="10" customWidth="1"/>
    <col min="8700" max="8933" width="9.109375" style="10"/>
    <col min="8934" max="8934" width="5.21875" style="10" customWidth="1"/>
    <col min="8935" max="8935" width="44.6640625" style="10" customWidth="1"/>
    <col min="8936" max="8936" width="10.77734375" style="10" customWidth="1"/>
    <col min="8937" max="8937" width="10.6640625" style="10" customWidth="1"/>
    <col min="8938" max="8938" width="7.33203125" style="10" customWidth="1"/>
    <col min="8939" max="8939" width="7.77734375" style="10" bestFit="1" customWidth="1"/>
    <col min="8940" max="8940" width="10.109375" style="10" bestFit="1" customWidth="1"/>
    <col min="8941" max="8941" width="6.77734375" style="10" bestFit="1" customWidth="1"/>
    <col min="8942" max="8942" width="10.109375" style="10" bestFit="1" customWidth="1"/>
    <col min="8943" max="8943" width="6.77734375" style="10" bestFit="1" customWidth="1"/>
    <col min="8944" max="8944" width="10.44140625" style="10" bestFit="1" customWidth="1"/>
    <col min="8945" max="8945" width="6.77734375" style="10" bestFit="1" customWidth="1"/>
    <col min="8946" max="8946" width="10.44140625" style="10" bestFit="1" customWidth="1"/>
    <col min="8947" max="8947" width="6.77734375" style="10" bestFit="1" customWidth="1"/>
    <col min="8948" max="8948" width="10.44140625" style="10" bestFit="1" customWidth="1"/>
    <col min="8949" max="8949" width="6.77734375" style="10" bestFit="1" customWidth="1"/>
    <col min="8950" max="8950" width="10.109375" style="10" bestFit="1" customWidth="1"/>
    <col min="8951" max="8951" width="6.77734375" style="10" bestFit="1" customWidth="1"/>
    <col min="8952" max="8952" width="9.88671875" style="10" bestFit="1" customWidth="1"/>
    <col min="8953" max="8953" width="7.77734375" style="10" bestFit="1" customWidth="1"/>
    <col min="8954" max="8954" width="9.21875" style="10" customWidth="1"/>
    <col min="8955" max="8955" width="11.44140625" style="10" customWidth="1"/>
    <col min="8956" max="9189" width="9.109375" style="10"/>
    <col min="9190" max="9190" width="5.21875" style="10" customWidth="1"/>
    <col min="9191" max="9191" width="44.6640625" style="10" customWidth="1"/>
    <col min="9192" max="9192" width="10.77734375" style="10" customWidth="1"/>
    <col min="9193" max="9193" width="10.6640625" style="10" customWidth="1"/>
    <col min="9194" max="9194" width="7.33203125" style="10" customWidth="1"/>
    <col min="9195" max="9195" width="7.77734375" style="10" bestFit="1" customWidth="1"/>
    <col min="9196" max="9196" width="10.109375" style="10" bestFit="1" customWidth="1"/>
    <col min="9197" max="9197" width="6.77734375" style="10" bestFit="1" customWidth="1"/>
    <col min="9198" max="9198" width="10.109375" style="10" bestFit="1" customWidth="1"/>
    <col min="9199" max="9199" width="6.77734375" style="10" bestFit="1" customWidth="1"/>
    <col min="9200" max="9200" width="10.44140625" style="10" bestFit="1" customWidth="1"/>
    <col min="9201" max="9201" width="6.77734375" style="10" bestFit="1" customWidth="1"/>
    <col min="9202" max="9202" width="10.44140625" style="10" bestFit="1" customWidth="1"/>
    <col min="9203" max="9203" width="6.77734375" style="10" bestFit="1" customWidth="1"/>
    <col min="9204" max="9204" width="10.44140625" style="10" bestFit="1" customWidth="1"/>
    <col min="9205" max="9205" width="6.77734375" style="10" bestFit="1" customWidth="1"/>
    <col min="9206" max="9206" width="10.109375" style="10" bestFit="1" customWidth="1"/>
    <col min="9207" max="9207" width="6.77734375" style="10" bestFit="1" customWidth="1"/>
    <col min="9208" max="9208" width="9.88671875" style="10" bestFit="1" customWidth="1"/>
    <col min="9209" max="9209" width="7.77734375" style="10" bestFit="1" customWidth="1"/>
    <col min="9210" max="9210" width="9.21875" style="10" customWidth="1"/>
    <col min="9211" max="9211" width="11.44140625" style="10" customWidth="1"/>
    <col min="9212" max="9445" width="9.109375" style="10"/>
    <col min="9446" max="9446" width="5.21875" style="10" customWidth="1"/>
    <col min="9447" max="9447" width="44.6640625" style="10" customWidth="1"/>
    <col min="9448" max="9448" width="10.77734375" style="10" customWidth="1"/>
    <col min="9449" max="9449" width="10.6640625" style="10" customWidth="1"/>
    <col min="9450" max="9450" width="7.33203125" style="10" customWidth="1"/>
    <col min="9451" max="9451" width="7.77734375" style="10" bestFit="1" customWidth="1"/>
    <col min="9452" max="9452" width="10.109375" style="10" bestFit="1" customWidth="1"/>
    <col min="9453" max="9453" width="6.77734375" style="10" bestFit="1" customWidth="1"/>
    <col min="9454" max="9454" width="10.109375" style="10" bestFit="1" customWidth="1"/>
    <col min="9455" max="9455" width="6.77734375" style="10" bestFit="1" customWidth="1"/>
    <col min="9456" max="9456" width="10.44140625" style="10" bestFit="1" customWidth="1"/>
    <col min="9457" max="9457" width="6.77734375" style="10" bestFit="1" customWidth="1"/>
    <col min="9458" max="9458" width="10.44140625" style="10" bestFit="1" customWidth="1"/>
    <col min="9459" max="9459" width="6.77734375" style="10" bestFit="1" customWidth="1"/>
    <col min="9460" max="9460" width="10.44140625" style="10" bestFit="1" customWidth="1"/>
    <col min="9461" max="9461" width="6.77734375" style="10" bestFit="1" customWidth="1"/>
    <col min="9462" max="9462" width="10.109375" style="10" bestFit="1" customWidth="1"/>
    <col min="9463" max="9463" width="6.77734375" style="10" bestFit="1" customWidth="1"/>
    <col min="9464" max="9464" width="9.88671875" style="10" bestFit="1" customWidth="1"/>
    <col min="9465" max="9465" width="7.77734375" style="10" bestFit="1" customWidth="1"/>
    <col min="9466" max="9466" width="9.21875" style="10" customWidth="1"/>
    <col min="9467" max="9467" width="11.44140625" style="10" customWidth="1"/>
    <col min="9468" max="9701" width="9.109375" style="10"/>
    <col min="9702" max="9702" width="5.21875" style="10" customWidth="1"/>
    <col min="9703" max="9703" width="44.6640625" style="10" customWidth="1"/>
    <col min="9704" max="9704" width="10.77734375" style="10" customWidth="1"/>
    <col min="9705" max="9705" width="10.6640625" style="10" customWidth="1"/>
    <col min="9706" max="9706" width="7.33203125" style="10" customWidth="1"/>
    <col min="9707" max="9707" width="7.77734375" style="10" bestFit="1" customWidth="1"/>
    <col min="9708" max="9708" width="10.109375" style="10" bestFit="1" customWidth="1"/>
    <col min="9709" max="9709" width="6.77734375" style="10" bestFit="1" customWidth="1"/>
    <col min="9710" max="9710" width="10.109375" style="10" bestFit="1" customWidth="1"/>
    <col min="9711" max="9711" width="6.77734375" style="10" bestFit="1" customWidth="1"/>
    <col min="9712" max="9712" width="10.44140625" style="10" bestFit="1" customWidth="1"/>
    <col min="9713" max="9713" width="6.77734375" style="10" bestFit="1" customWidth="1"/>
    <col min="9714" max="9714" width="10.44140625" style="10" bestFit="1" customWidth="1"/>
    <col min="9715" max="9715" width="6.77734375" style="10" bestFit="1" customWidth="1"/>
    <col min="9716" max="9716" width="10.44140625" style="10" bestFit="1" customWidth="1"/>
    <col min="9717" max="9717" width="6.77734375" style="10" bestFit="1" customWidth="1"/>
    <col min="9718" max="9718" width="10.109375" style="10" bestFit="1" customWidth="1"/>
    <col min="9719" max="9719" width="6.77734375" style="10" bestFit="1" customWidth="1"/>
    <col min="9720" max="9720" width="9.88671875" style="10" bestFit="1" customWidth="1"/>
    <col min="9721" max="9721" width="7.77734375" style="10" bestFit="1" customWidth="1"/>
    <col min="9722" max="9722" width="9.21875" style="10" customWidth="1"/>
    <col min="9723" max="9723" width="11.44140625" style="10" customWidth="1"/>
    <col min="9724" max="9957" width="9.109375" style="10"/>
    <col min="9958" max="9958" width="5.21875" style="10" customWidth="1"/>
    <col min="9959" max="9959" width="44.6640625" style="10" customWidth="1"/>
    <col min="9960" max="9960" width="10.77734375" style="10" customWidth="1"/>
    <col min="9961" max="9961" width="10.6640625" style="10" customWidth="1"/>
    <col min="9962" max="9962" width="7.33203125" style="10" customWidth="1"/>
    <col min="9963" max="9963" width="7.77734375" style="10" bestFit="1" customWidth="1"/>
    <col min="9964" max="9964" width="10.109375" style="10" bestFit="1" customWidth="1"/>
    <col min="9965" max="9965" width="6.77734375" style="10" bestFit="1" customWidth="1"/>
    <col min="9966" max="9966" width="10.109375" style="10" bestFit="1" customWidth="1"/>
    <col min="9967" max="9967" width="6.77734375" style="10" bestFit="1" customWidth="1"/>
    <col min="9968" max="9968" width="10.44140625" style="10" bestFit="1" customWidth="1"/>
    <col min="9969" max="9969" width="6.77734375" style="10" bestFit="1" customWidth="1"/>
    <col min="9970" max="9970" width="10.44140625" style="10" bestFit="1" customWidth="1"/>
    <col min="9971" max="9971" width="6.77734375" style="10" bestFit="1" customWidth="1"/>
    <col min="9972" max="9972" width="10.44140625" style="10" bestFit="1" customWidth="1"/>
    <col min="9973" max="9973" width="6.77734375" style="10" bestFit="1" customWidth="1"/>
    <col min="9974" max="9974" width="10.109375" style="10" bestFit="1" customWidth="1"/>
    <col min="9975" max="9975" width="6.77734375" style="10" bestFit="1" customWidth="1"/>
    <col min="9976" max="9976" width="9.88671875" style="10" bestFit="1" customWidth="1"/>
    <col min="9977" max="9977" width="7.77734375" style="10" bestFit="1" customWidth="1"/>
    <col min="9978" max="9978" width="9.21875" style="10" customWidth="1"/>
    <col min="9979" max="9979" width="11.44140625" style="10" customWidth="1"/>
    <col min="9980" max="10213" width="9.109375" style="10"/>
    <col min="10214" max="10214" width="5.21875" style="10" customWidth="1"/>
    <col min="10215" max="10215" width="44.6640625" style="10" customWidth="1"/>
    <col min="10216" max="10216" width="10.77734375" style="10" customWidth="1"/>
    <col min="10217" max="10217" width="10.6640625" style="10" customWidth="1"/>
    <col min="10218" max="10218" width="7.33203125" style="10" customWidth="1"/>
    <col min="10219" max="10219" width="7.77734375" style="10" bestFit="1" customWidth="1"/>
    <col min="10220" max="10220" width="10.109375" style="10" bestFit="1" customWidth="1"/>
    <col min="10221" max="10221" width="6.77734375" style="10" bestFit="1" customWidth="1"/>
    <col min="10222" max="10222" width="10.109375" style="10" bestFit="1" customWidth="1"/>
    <col min="10223" max="10223" width="6.77734375" style="10" bestFit="1" customWidth="1"/>
    <col min="10224" max="10224" width="10.44140625" style="10" bestFit="1" customWidth="1"/>
    <col min="10225" max="10225" width="6.77734375" style="10" bestFit="1" customWidth="1"/>
    <col min="10226" max="10226" width="10.44140625" style="10" bestFit="1" customWidth="1"/>
    <col min="10227" max="10227" width="6.77734375" style="10" bestFit="1" customWidth="1"/>
    <col min="10228" max="10228" width="10.44140625" style="10" bestFit="1" customWidth="1"/>
    <col min="10229" max="10229" width="6.77734375" style="10" bestFit="1" customWidth="1"/>
    <col min="10230" max="10230" width="10.109375" style="10" bestFit="1" customWidth="1"/>
    <col min="10231" max="10231" width="6.77734375" style="10" bestFit="1" customWidth="1"/>
    <col min="10232" max="10232" width="9.88671875" style="10" bestFit="1" customWidth="1"/>
    <col min="10233" max="10233" width="7.77734375" style="10" bestFit="1" customWidth="1"/>
    <col min="10234" max="10234" width="9.21875" style="10" customWidth="1"/>
    <col min="10235" max="10235" width="11.44140625" style="10" customWidth="1"/>
    <col min="10236" max="10469" width="9.109375" style="10"/>
    <col min="10470" max="10470" width="5.21875" style="10" customWidth="1"/>
    <col min="10471" max="10471" width="44.6640625" style="10" customWidth="1"/>
    <col min="10472" max="10472" width="10.77734375" style="10" customWidth="1"/>
    <col min="10473" max="10473" width="10.6640625" style="10" customWidth="1"/>
    <col min="10474" max="10474" width="7.33203125" style="10" customWidth="1"/>
    <col min="10475" max="10475" width="7.77734375" style="10" bestFit="1" customWidth="1"/>
    <col min="10476" max="10476" width="10.109375" style="10" bestFit="1" customWidth="1"/>
    <col min="10477" max="10477" width="6.77734375" style="10" bestFit="1" customWidth="1"/>
    <col min="10478" max="10478" width="10.109375" style="10" bestFit="1" customWidth="1"/>
    <col min="10479" max="10479" width="6.77734375" style="10" bestFit="1" customWidth="1"/>
    <col min="10480" max="10480" width="10.44140625" style="10" bestFit="1" customWidth="1"/>
    <col min="10481" max="10481" width="6.77734375" style="10" bestFit="1" customWidth="1"/>
    <col min="10482" max="10482" width="10.44140625" style="10" bestFit="1" customWidth="1"/>
    <col min="10483" max="10483" width="6.77734375" style="10" bestFit="1" customWidth="1"/>
    <col min="10484" max="10484" width="10.44140625" style="10" bestFit="1" customWidth="1"/>
    <col min="10485" max="10485" width="6.77734375" style="10" bestFit="1" customWidth="1"/>
    <col min="10486" max="10486" width="10.109375" style="10" bestFit="1" customWidth="1"/>
    <col min="10487" max="10487" width="6.77734375" style="10" bestFit="1" customWidth="1"/>
    <col min="10488" max="10488" width="9.88671875" style="10" bestFit="1" customWidth="1"/>
    <col min="10489" max="10489" width="7.77734375" style="10" bestFit="1" customWidth="1"/>
    <col min="10490" max="10490" width="9.21875" style="10" customWidth="1"/>
    <col min="10491" max="10491" width="11.44140625" style="10" customWidth="1"/>
    <col min="10492" max="10725" width="9.109375" style="10"/>
    <col min="10726" max="10726" width="5.21875" style="10" customWidth="1"/>
    <col min="10727" max="10727" width="44.6640625" style="10" customWidth="1"/>
    <col min="10728" max="10728" width="10.77734375" style="10" customWidth="1"/>
    <col min="10729" max="10729" width="10.6640625" style="10" customWidth="1"/>
    <col min="10730" max="10730" width="7.33203125" style="10" customWidth="1"/>
    <col min="10731" max="10731" width="7.77734375" style="10" bestFit="1" customWidth="1"/>
    <col min="10732" max="10732" width="10.109375" style="10" bestFit="1" customWidth="1"/>
    <col min="10733" max="10733" width="6.77734375" style="10" bestFit="1" customWidth="1"/>
    <col min="10734" max="10734" width="10.109375" style="10" bestFit="1" customWidth="1"/>
    <col min="10735" max="10735" width="6.77734375" style="10" bestFit="1" customWidth="1"/>
    <col min="10736" max="10736" width="10.44140625" style="10" bestFit="1" customWidth="1"/>
    <col min="10737" max="10737" width="6.77734375" style="10" bestFit="1" customWidth="1"/>
    <col min="10738" max="10738" width="10.44140625" style="10" bestFit="1" customWidth="1"/>
    <col min="10739" max="10739" width="6.77734375" style="10" bestFit="1" customWidth="1"/>
    <col min="10740" max="10740" width="10.44140625" style="10" bestFit="1" customWidth="1"/>
    <col min="10741" max="10741" width="6.77734375" style="10" bestFit="1" customWidth="1"/>
    <col min="10742" max="10742" width="10.109375" style="10" bestFit="1" customWidth="1"/>
    <col min="10743" max="10743" width="6.77734375" style="10" bestFit="1" customWidth="1"/>
    <col min="10744" max="10744" width="9.88671875" style="10" bestFit="1" customWidth="1"/>
    <col min="10745" max="10745" width="7.77734375" style="10" bestFit="1" customWidth="1"/>
    <col min="10746" max="10746" width="9.21875" style="10" customWidth="1"/>
    <col min="10747" max="10747" width="11.44140625" style="10" customWidth="1"/>
    <col min="10748" max="10981" width="9.109375" style="10"/>
    <col min="10982" max="10982" width="5.21875" style="10" customWidth="1"/>
    <col min="10983" max="10983" width="44.6640625" style="10" customWidth="1"/>
    <col min="10984" max="10984" width="10.77734375" style="10" customWidth="1"/>
    <col min="10985" max="10985" width="10.6640625" style="10" customWidth="1"/>
    <col min="10986" max="10986" width="7.33203125" style="10" customWidth="1"/>
    <col min="10987" max="10987" width="7.77734375" style="10" bestFit="1" customWidth="1"/>
    <col min="10988" max="10988" width="10.109375" style="10" bestFit="1" customWidth="1"/>
    <col min="10989" max="10989" width="6.77734375" style="10" bestFit="1" customWidth="1"/>
    <col min="10990" max="10990" width="10.109375" style="10" bestFit="1" customWidth="1"/>
    <col min="10991" max="10991" width="6.77734375" style="10" bestFit="1" customWidth="1"/>
    <col min="10992" max="10992" width="10.44140625" style="10" bestFit="1" customWidth="1"/>
    <col min="10993" max="10993" width="6.77734375" style="10" bestFit="1" customWidth="1"/>
    <col min="10994" max="10994" width="10.44140625" style="10" bestFit="1" customWidth="1"/>
    <col min="10995" max="10995" width="6.77734375" style="10" bestFit="1" customWidth="1"/>
    <col min="10996" max="10996" width="10.44140625" style="10" bestFit="1" customWidth="1"/>
    <col min="10997" max="10997" width="6.77734375" style="10" bestFit="1" customWidth="1"/>
    <col min="10998" max="10998" width="10.109375" style="10" bestFit="1" customWidth="1"/>
    <col min="10999" max="10999" width="6.77734375" style="10" bestFit="1" customWidth="1"/>
    <col min="11000" max="11000" width="9.88671875" style="10" bestFit="1" customWidth="1"/>
    <col min="11001" max="11001" width="7.77734375" style="10" bestFit="1" customWidth="1"/>
    <col min="11002" max="11002" width="9.21875" style="10" customWidth="1"/>
    <col min="11003" max="11003" width="11.44140625" style="10" customWidth="1"/>
    <col min="11004" max="11237" width="9.109375" style="10"/>
    <col min="11238" max="11238" width="5.21875" style="10" customWidth="1"/>
    <col min="11239" max="11239" width="44.6640625" style="10" customWidth="1"/>
    <col min="11240" max="11240" width="10.77734375" style="10" customWidth="1"/>
    <col min="11241" max="11241" width="10.6640625" style="10" customWidth="1"/>
    <col min="11242" max="11242" width="7.33203125" style="10" customWidth="1"/>
    <col min="11243" max="11243" width="7.77734375" style="10" bestFit="1" customWidth="1"/>
    <col min="11244" max="11244" width="10.109375" style="10" bestFit="1" customWidth="1"/>
    <col min="11245" max="11245" width="6.77734375" style="10" bestFit="1" customWidth="1"/>
    <col min="11246" max="11246" width="10.109375" style="10" bestFit="1" customWidth="1"/>
    <col min="11247" max="11247" width="6.77734375" style="10" bestFit="1" customWidth="1"/>
    <col min="11248" max="11248" width="10.44140625" style="10" bestFit="1" customWidth="1"/>
    <col min="11249" max="11249" width="6.77734375" style="10" bestFit="1" customWidth="1"/>
    <col min="11250" max="11250" width="10.44140625" style="10" bestFit="1" customWidth="1"/>
    <col min="11251" max="11251" width="6.77734375" style="10" bestFit="1" customWidth="1"/>
    <col min="11252" max="11252" width="10.44140625" style="10" bestFit="1" customWidth="1"/>
    <col min="11253" max="11253" width="6.77734375" style="10" bestFit="1" customWidth="1"/>
    <col min="11254" max="11254" width="10.109375" style="10" bestFit="1" customWidth="1"/>
    <col min="11255" max="11255" width="6.77734375" style="10" bestFit="1" customWidth="1"/>
    <col min="11256" max="11256" width="9.88671875" style="10" bestFit="1" customWidth="1"/>
    <col min="11257" max="11257" width="7.77734375" style="10" bestFit="1" customWidth="1"/>
    <col min="11258" max="11258" width="9.21875" style="10" customWidth="1"/>
    <col min="11259" max="11259" width="11.44140625" style="10" customWidth="1"/>
    <col min="11260" max="11493" width="9.109375" style="10"/>
    <col min="11494" max="11494" width="5.21875" style="10" customWidth="1"/>
    <col min="11495" max="11495" width="44.6640625" style="10" customWidth="1"/>
    <col min="11496" max="11496" width="10.77734375" style="10" customWidth="1"/>
    <col min="11497" max="11497" width="10.6640625" style="10" customWidth="1"/>
    <col min="11498" max="11498" width="7.33203125" style="10" customWidth="1"/>
    <col min="11499" max="11499" width="7.77734375" style="10" bestFit="1" customWidth="1"/>
    <col min="11500" max="11500" width="10.109375" style="10" bestFit="1" customWidth="1"/>
    <col min="11501" max="11501" width="6.77734375" style="10" bestFit="1" customWidth="1"/>
    <col min="11502" max="11502" width="10.109375" style="10" bestFit="1" customWidth="1"/>
    <col min="11503" max="11503" width="6.77734375" style="10" bestFit="1" customWidth="1"/>
    <col min="11504" max="11504" width="10.44140625" style="10" bestFit="1" customWidth="1"/>
    <col min="11505" max="11505" width="6.77734375" style="10" bestFit="1" customWidth="1"/>
    <col min="11506" max="11506" width="10.44140625" style="10" bestFit="1" customWidth="1"/>
    <col min="11507" max="11507" width="6.77734375" style="10" bestFit="1" customWidth="1"/>
    <col min="11508" max="11508" width="10.44140625" style="10" bestFit="1" customWidth="1"/>
    <col min="11509" max="11509" width="6.77734375" style="10" bestFit="1" customWidth="1"/>
    <col min="11510" max="11510" width="10.109375" style="10" bestFit="1" customWidth="1"/>
    <col min="11511" max="11511" width="6.77734375" style="10" bestFit="1" customWidth="1"/>
    <col min="11512" max="11512" width="9.88671875" style="10" bestFit="1" customWidth="1"/>
    <col min="11513" max="11513" width="7.77734375" style="10" bestFit="1" customWidth="1"/>
    <col min="11514" max="11514" width="9.21875" style="10" customWidth="1"/>
    <col min="11515" max="11515" width="11.44140625" style="10" customWidth="1"/>
    <col min="11516" max="11749" width="9.109375" style="10"/>
    <col min="11750" max="11750" width="5.21875" style="10" customWidth="1"/>
    <col min="11751" max="11751" width="44.6640625" style="10" customWidth="1"/>
    <col min="11752" max="11752" width="10.77734375" style="10" customWidth="1"/>
    <col min="11753" max="11753" width="10.6640625" style="10" customWidth="1"/>
    <col min="11754" max="11754" width="7.33203125" style="10" customWidth="1"/>
    <col min="11755" max="11755" width="7.77734375" style="10" bestFit="1" customWidth="1"/>
    <col min="11756" max="11756" width="10.109375" style="10" bestFit="1" customWidth="1"/>
    <col min="11757" max="11757" width="6.77734375" style="10" bestFit="1" customWidth="1"/>
    <col min="11758" max="11758" width="10.109375" style="10" bestFit="1" customWidth="1"/>
    <col min="11759" max="11759" width="6.77734375" style="10" bestFit="1" customWidth="1"/>
    <col min="11760" max="11760" width="10.44140625" style="10" bestFit="1" customWidth="1"/>
    <col min="11761" max="11761" width="6.77734375" style="10" bestFit="1" customWidth="1"/>
    <col min="11762" max="11762" width="10.44140625" style="10" bestFit="1" customWidth="1"/>
    <col min="11763" max="11763" width="6.77734375" style="10" bestFit="1" customWidth="1"/>
    <col min="11764" max="11764" width="10.44140625" style="10" bestFit="1" customWidth="1"/>
    <col min="11765" max="11765" width="6.77734375" style="10" bestFit="1" customWidth="1"/>
    <col min="11766" max="11766" width="10.109375" style="10" bestFit="1" customWidth="1"/>
    <col min="11767" max="11767" width="6.77734375" style="10" bestFit="1" customWidth="1"/>
    <col min="11768" max="11768" width="9.88671875" style="10" bestFit="1" customWidth="1"/>
    <col min="11769" max="11769" width="7.77734375" style="10" bestFit="1" customWidth="1"/>
    <col min="11770" max="11770" width="9.21875" style="10" customWidth="1"/>
    <col min="11771" max="11771" width="11.44140625" style="10" customWidth="1"/>
    <col min="11772" max="12005" width="9.109375" style="10"/>
    <col min="12006" max="12006" width="5.21875" style="10" customWidth="1"/>
    <col min="12007" max="12007" width="44.6640625" style="10" customWidth="1"/>
    <col min="12008" max="12008" width="10.77734375" style="10" customWidth="1"/>
    <col min="12009" max="12009" width="10.6640625" style="10" customWidth="1"/>
    <col min="12010" max="12010" width="7.33203125" style="10" customWidth="1"/>
    <col min="12011" max="12011" width="7.77734375" style="10" bestFit="1" customWidth="1"/>
    <col min="12012" max="12012" width="10.109375" style="10" bestFit="1" customWidth="1"/>
    <col min="12013" max="12013" width="6.77734375" style="10" bestFit="1" customWidth="1"/>
    <col min="12014" max="12014" width="10.109375" style="10" bestFit="1" customWidth="1"/>
    <col min="12015" max="12015" width="6.77734375" style="10" bestFit="1" customWidth="1"/>
    <col min="12016" max="12016" width="10.44140625" style="10" bestFit="1" customWidth="1"/>
    <col min="12017" max="12017" width="6.77734375" style="10" bestFit="1" customWidth="1"/>
    <col min="12018" max="12018" width="10.44140625" style="10" bestFit="1" customWidth="1"/>
    <col min="12019" max="12019" width="6.77734375" style="10" bestFit="1" customWidth="1"/>
    <col min="12020" max="12020" width="10.44140625" style="10" bestFit="1" customWidth="1"/>
    <col min="12021" max="12021" width="6.77734375" style="10" bestFit="1" customWidth="1"/>
    <col min="12022" max="12022" width="10.109375" style="10" bestFit="1" customWidth="1"/>
    <col min="12023" max="12023" width="6.77734375" style="10" bestFit="1" customWidth="1"/>
    <col min="12024" max="12024" width="9.88671875" style="10" bestFit="1" customWidth="1"/>
    <col min="12025" max="12025" width="7.77734375" style="10" bestFit="1" customWidth="1"/>
    <col min="12026" max="12026" width="9.21875" style="10" customWidth="1"/>
    <col min="12027" max="12027" width="11.44140625" style="10" customWidth="1"/>
    <col min="12028" max="12261" width="9.109375" style="10"/>
    <col min="12262" max="12262" width="5.21875" style="10" customWidth="1"/>
    <col min="12263" max="12263" width="44.6640625" style="10" customWidth="1"/>
    <col min="12264" max="12264" width="10.77734375" style="10" customWidth="1"/>
    <col min="12265" max="12265" width="10.6640625" style="10" customWidth="1"/>
    <col min="12266" max="12266" width="7.33203125" style="10" customWidth="1"/>
    <col min="12267" max="12267" width="7.77734375" style="10" bestFit="1" customWidth="1"/>
    <col min="12268" max="12268" width="10.109375" style="10" bestFit="1" customWidth="1"/>
    <col min="12269" max="12269" width="6.77734375" style="10" bestFit="1" customWidth="1"/>
    <col min="12270" max="12270" width="10.109375" style="10" bestFit="1" customWidth="1"/>
    <col min="12271" max="12271" width="6.77734375" style="10" bestFit="1" customWidth="1"/>
    <col min="12272" max="12272" width="10.44140625" style="10" bestFit="1" customWidth="1"/>
    <col min="12273" max="12273" width="6.77734375" style="10" bestFit="1" customWidth="1"/>
    <col min="12274" max="12274" width="10.44140625" style="10" bestFit="1" customWidth="1"/>
    <col min="12275" max="12275" width="6.77734375" style="10" bestFit="1" customWidth="1"/>
    <col min="12276" max="12276" width="10.44140625" style="10" bestFit="1" customWidth="1"/>
    <col min="12277" max="12277" width="6.77734375" style="10" bestFit="1" customWidth="1"/>
    <col min="12278" max="12278" width="10.109375" style="10" bestFit="1" customWidth="1"/>
    <col min="12279" max="12279" width="6.77734375" style="10" bestFit="1" customWidth="1"/>
    <col min="12280" max="12280" width="9.88671875" style="10" bestFit="1" customWidth="1"/>
    <col min="12281" max="12281" width="7.77734375" style="10" bestFit="1" customWidth="1"/>
    <col min="12282" max="12282" width="9.21875" style="10" customWidth="1"/>
    <col min="12283" max="12283" width="11.44140625" style="10" customWidth="1"/>
    <col min="12284" max="12517" width="9.109375" style="10"/>
    <col min="12518" max="12518" width="5.21875" style="10" customWidth="1"/>
    <col min="12519" max="12519" width="44.6640625" style="10" customWidth="1"/>
    <col min="12520" max="12520" width="10.77734375" style="10" customWidth="1"/>
    <col min="12521" max="12521" width="10.6640625" style="10" customWidth="1"/>
    <col min="12522" max="12522" width="7.33203125" style="10" customWidth="1"/>
    <col min="12523" max="12523" width="7.77734375" style="10" bestFit="1" customWidth="1"/>
    <col min="12524" max="12524" width="10.109375" style="10" bestFit="1" customWidth="1"/>
    <col min="12525" max="12525" width="6.77734375" style="10" bestFit="1" customWidth="1"/>
    <col min="12526" max="12526" width="10.109375" style="10" bestFit="1" customWidth="1"/>
    <col min="12527" max="12527" width="6.77734375" style="10" bestFit="1" customWidth="1"/>
    <col min="12528" max="12528" width="10.44140625" style="10" bestFit="1" customWidth="1"/>
    <col min="12529" max="12529" width="6.77734375" style="10" bestFit="1" customWidth="1"/>
    <col min="12530" max="12530" width="10.44140625" style="10" bestFit="1" customWidth="1"/>
    <col min="12531" max="12531" width="6.77734375" style="10" bestFit="1" customWidth="1"/>
    <col min="12532" max="12532" width="10.44140625" style="10" bestFit="1" customWidth="1"/>
    <col min="12533" max="12533" width="6.77734375" style="10" bestFit="1" customWidth="1"/>
    <col min="12534" max="12534" width="10.109375" style="10" bestFit="1" customWidth="1"/>
    <col min="12535" max="12535" width="6.77734375" style="10" bestFit="1" customWidth="1"/>
    <col min="12536" max="12536" width="9.88671875" style="10" bestFit="1" customWidth="1"/>
    <col min="12537" max="12537" width="7.77734375" style="10" bestFit="1" customWidth="1"/>
    <col min="12538" max="12538" width="9.21875" style="10" customWidth="1"/>
    <col min="12539" max="12539" width="11.44140625" style="10" customWidth="1"/>
    <col min="12540" max="12773" width="9.109375" style="10"/>
    <col min="12774" max="12774" width="5.21875" style="10" customWidth="1"/>
    <col min="12775" max="12775" width="44.6640625" style="10" customWidth="1"/>
    <col min="12776" max="12776" width="10.77734375" style="10" customWidth="1"/>
    <col min="12777" max="12777" width="10.6640625" style="10" customWidth="1"/>
    <col min="12778" max="12778" width="7.33203125" style="10" customWidth="1"/>
    <col min="12779" max="12779" width="7.77734375" style="10" bestFit="1" customWidth="1"/>
    <col min="12780" max="12780" width="10.109375" style="10" bestFit="1" customWidth="1"/>
    <col min="12781" max="12781" width="6.77734375" style="10" bestFit="1" customWidth="1"/>
    <col min="12782" max="12782" width="10.109375" style="10" bestFit="1" customWidth="1"/>
    <col min="12783" max="12783" width="6.77734375" style="10" bestFit="1" customWidth="1"/>
    <col min="12784" max="12784" width="10.44140625" style="10" bestFit="1" customWidth="1"/>
    <col min="12785" max="12785" width="6.77734375" style="10" bestFit="1" customWidth="1"/>
    <col min="12786" max="12786" width="10.44140625" style="10" bestFit="1" customWidth="1"/>
    <col min="12787" max="12787" width="6.77734375" style="10" bestFit="1" customWidth="1"/>
    <col min="12788" max="12788" width="10.44140625" style="10" bestFit="1" customWidth="1"/>
    <col min="12789" max="12789" width="6.77734375" style="10" bestFit="1" customWidth="1"/>
    <col min="12790" max="12790" width="10.109375" style="10" bestFit="1" customWidth="1"/>
    <col min="12791" max="12791" width="6.77734375" style="10" bestFit="1" customWidth="1"/>
    <col min="12792" max="12792" width="9.88671875" style="10" bestFit="1" customWidth="1"/>
    <col min="12793" max="12793" width="7.77734375" style="10" bestFit="1" customWidth="1"/>
    <col min="12794" max="12794" width="9.21875" style="10" customWidth="1"/>
    <col min="12795" max="12795" width="11.44140625" style="10" customWidth="1"/>
    <col min="12796" max="13029" width="9.109375" style="10"/>
    <col min="13030" max="13030" width="5.21875" style="10" customWidth="1"/>
    <col min="13031" max="13031" width="44.6640625" style="10" customWidth="1"/>
    <col min="13032" max="13032" width="10.77734375" style="10" customWidth="1"/>
    <col min="13033" max="13033" width="10.6640625" style="10" customWidth="1"/>
    <col min="13034" max="13034" width="7.33203125" style="10" customWidth="1"/>
    <col min="13035" max="13035" width="7.77734375" style="10" bestFit="1" customWidth="1"/>
    <col min="13036" max="13036" width="10.109375" style="10" bestFit="1" customWidth="1"/>
    <col min="13037" max="13037" width="6.77734375" style="10" bestFit="1" customWidth="1"/>
    <col min="13038" max="13038" width="10.109375" style="10" bestFit="1" customWidth="1"/>
    <col min="13039" max="13039" width="6.77734375" style="10" bestFit="1" customWidth="1"/>
    <col min="13040" max="13040" width="10.44140625" style="10" bestFit="1" customWidth="1"/>
    <col min="13041" max="13041" width="6.77734375" style="10" bestFit="1" customWidth="1"/>
    <col min="13042" max="13042" width="10.44140625" style="10" bestFit="1" customWidth="1"/>
    <col min="13043" max="13043" width="6.77734375" style="10" bestFit="1" customWidth="1"/>
    <col min="13044" max="13044" width="10.44140625" style="10" bestFit="1" customWidth="1"/>
    <col min="13045" max="13045" width="6.77734375" style="10" bestFit="1" customWidth="1"/>
    <col min="13046" max="13046" width="10.109375" style="10" bestFit="1" customWidth="1"/>
    <col min="13047" max="13047" width="6.77734375" style="10" bestFit="1" customWidth="1"/>
    <col min="13048" max="13048" width="9.88671875" style="10" bestFit="1" customWidth="1"/>
    <col min="13049" max="13049" width="7.77734375" style="10" bestFit="1" customWidth="1"/>
    <col min="13050" max="13050" width="9.21875" style="10" customWidth="1"/>
    <col min="13051" max="13051" width="11.44140625" style="10" customWidth="1"/>
    <col min="13052" max="13285" width="9.109375" style="10"/>
    <col min="13286" max="13286" width="5.21875" style="10" customWidth="1"/>
    <col min="13287" max="13287" width="44.6640625" style="10" customWidth="1"/>
    <col min="13288" max="13288" width="10.77734375" style="10" customWidth="1"/>
    <col min="13289" max="13289" width="10.6640625" style="10" customWidth="1"/>
    <col min="13290" max="13290" width="7.33203125" style="10" customWidth="1"/>
    <col min="13291" max="13291" width="7.77734375" style="10" bestFit="1" customWidth="1"/>
    <col min="13292" max="13292" width="10.109375" style="10" bestFit="1" customWidth="1"/>
    <col min="13293" max="13293" width="6.77734375" style="10" bestFit="1" customWidth="1"/>
    <col min="13294" max="13294" width="10.109375" style="10" bestFit="1" customWidth="1"/>
    <col min="13295" max="13295" width="6.77734375" style="10" bestFit="1" customWidth="1"/>
    <col min="13296" max="13296" width="10.44140625" style="10" bestFit="1" customWidth="1"/>
    <col min="13297" max="13297" width="6.77734375" style="10" bestFit="1" customWidth="1"/>
    <col min="13298" max="13298" width="10.44140625" style="10" bestFit="1" customWidth="1"/>
    <col min="13299" max="13299" width="6.77734375" style="10" bestFit="1" customWidth="1"/>
    <col min="13300" max="13300" width="10.44140625" style="10" bestFit="1" customWidth="1"/>
    <col min="13301" max="13301" width="6.77734375" style="10" bestFit="1" customWidth="1"/>
    <col min="13302" max="13302" width="10.109375" style="10" bestFit="1" customWidth="1"/>
    <col min="13303" max="13303" width="6.77734375" style="10" bestFit="1" customWidth="1"/>
    <col min="13304" max="13304" width="9.88671875" style="10" bestFit="1" customWidth="1"/>
    <col min="13305" max="13305" width="7.77734375" style="10" bestFit="1" customWidth="1"/>
    <col min="13306" max="13306" width="9.21875" style="10" customWidth="1"/>
    <col min="13307" max="13307" width="11.44140625" style="10" customWidth="1"/>
    <col min="13308" max="13541" width="9.109375" style="10"/>
    <col min="13542" max="13542" width="5.21875" style="10" customWidth="1"/>
    <col min="13543" max="13543" width="44.6640625" style="10" customWidth="1"/>
    <col min="13544" max="13544" width="10.77734375" style="10" customWidth="1"/>
    <col min="13545" max="13545" width="10.6640625" style="10" customWidth="1"/>
    <col min="13546" max="13546" width="7.33203125" style="10" customWidth="1"/>
    <col min="13547" max="13547" width="7.77734375" style="10" bestFit="1" customWidth="1"/>
    <col min="13548" max="13548" width="10.109375" style="10" bestFit="1" customWidth="1"/>
    <col min="13549" max="13549" width="6.77734375" style="10" bestFit="1" customWidth="1"/>
    <col min="13550" max="13550" width="10.109375" style="10" bestFit="1" customWidth="1"/>
    <col min="13551" max="13551" width="6.77734375" style="10" bestFit="1" customWidth="1"/>
    <col min="13552" max="13552" width="10.44140625" style="10" bestFit="1" customWidth="1"/>
    <col min="13553" max="13553" width="6.77734375" style="10" bestFit="1" customWidth="1"/>
    <col min="13554" max="13554" width="10.44140625" style="10" bestFit="1" customWidth="1"/>
    <col min="13555" max="13555" width="6.77734375" style="10" bestFit="1" customWidth="1"/>
    <col min="13556" max="13556" width="10.44140625" style="10" bestFit="1" customWidth="1"/>
    <col min="13557" max="13557" width="6.77734375" style="10" bestFit="1" customWidth="1"/>
    <col min="13558" max="13558" width="10.109375" style="10" bestFit="1" customWidth="1"/>
    <col min="13559" max="13559" width="6.77734375" style="10" bestFit="1" customWidth="1"/>
    <col min="13560" max="13560" width="9.88671875" style="10" bestFit="1" customWidth="1"/>
    <col min="13561" max="13561" width="7.77734375" style="10" bestFit="1" customWidth="1"/>
    <col min="13562" max="13562" width="9.21875" style="10" customWidth="1"/>
    <col min="13563" max="13563" width="11.44140625" style="10" customWidth="1"/>
    <col min="13564" max="13797" width="9.109375" style="10"/>
    <col min="13798" max="13798" width="5.21875" style="10" customWidth="1"/>
    <col min="13799" max="13799" width="44.6640625" style="10" customWidth="1"/>
    <col min="13800" max="13800" width="10.77734375" style="10" customWidth="1"/>
    <col min="13801" max="13801" width="10.6640625" style="10" customWidth="1"/>
    <col min="13802" max="13802" width="7.33203125" style="10" customWidth="1"/>
    <col min="13803" max="13803" width="7.77734375" style="10" bestFit="1" customWidth="1"/>
    <col min="13804" max="13804" width="10.109375" style="10" bestFit="1" customWidth="1"/>
    <col min="13805" max="13805" width="6.77734375" style="10" bestFit="1" customWidth="1"/>
    <col min="13806" max="13806" width="10.109375" style="10" bestFit="1" customWidth="1"/>
    <col min="13807" max="13807" width="6.77734375" style="10" bestFit="1" customWidth="1"/>
    <col min="13808" max="13808" width="10.44140625" style="10" bestFit="1" customWidth="1"/>
    <col min="13809" max="13809" width="6.77734375" style="10" bestFit="1" customWidth="1"/>
    <col min="13810" max="13810" width="10.44140625" style="10" bestFit="1" customWidth="1"/>
    <col min="13811" max="13811" width="6.77734375" style="10" bestFit="1" customWidth="1"/>
    <col min="13812" max="13812" width="10.44140625" style="10" bestFit="1" customWidth="1"/>
    <col min="13813" max="13813" width="6.77734375" style="10" bestFit="1" customWidth="1"/>
    <col min="13814" max="13814" width="10.109375" style="10" bestFit="1" customWidth="1"/>
    <col min="13815" max="13815" width="6.77734375" style="10" bestFit="1" customWidth="1"/>
    <col min="13816" max="13816" width="9.88671875" style="10" bestFit="1" customWidth="1"/>
    <col min="13817" max="13817" width="7.77734375" style="10" bestFit="1" customWidth="1"/>
    <col min="13818" max="13818" width="9.21875" style="10" customWidth="1"/>
    <col min="13819" max="13819" width="11.44140625" style="10" customWidth="1"/>
    <col min="13820" max="14053" width="9.109375" style="10"/>
    <col min="14054" max="14054" width="5.21875" style="10" customWidth="1"/>
    <col min="14055" max="14055" width="44.6640625" style="10" customWidth="1"/>
    <col min="14056" max="14056" width="10.77734375" style="10" customWidth="1"/>
    <col min="14057" max="14057" width="10.6640625" style="10" customWidth="1"/>
    <col min="14058" max="14058" width="7.33203125" style="10" customWidth="1"/>
    <col min="14059" max="14059" width="7.77734375" style="10" bestFit="1" customWidth="1"/>
    <col min="14060" max="14060" width="10.109375" style="10" bestFit="1" customWidth="1"/>
    <col min="14061" max="14061" width="6.77734375" style="10" bestFit="1" customWidth="1"/>
    <col min="14062" max="14062" width="10.109375" style="10" bestFit="1" customWidth="1"/>
    <col min="14063" max="14063" width="6.77734375" style="10" bestFit="1" customWidth="1"/>
    <col min="14064" max="14064" width="10.44140625" style="10" bestFit="1" customWidth="1"/>
    <col min="14065" max="14065" width="6.77734375" style="10" bestFit="1" customWidth="1"/>
    <col min="14066" max="14066" width="10.44140625" style="10" bestFit="1" customWidth="1"/>
    <col min="14067" max="14067" width="6.77734375" style="10" bestFit="1" customWidth="1"/>
    <col min="14068" max="14068" width="10.44140625" style="10" bestFit="1" customWidth="1"/>
    <col min="14069" max="14069" width="6.77734375" style="10" bestFit="1" customWidth="1"/>
    <col min="14070" max="14070" width="10.109375" style="10" bestFit="1" customWidth="1"/>
    <col min="14071" max="14071" width="6.77734375" style="10" bestFit="1" customWidth="1"/>
    <col min="14072" max="14072" width="9.88671875" style="10" bestFit="1" customWidth="1"/>
    <col min="14073" max="14073" width="7.77734375" style="10" bestFit="1" customWidth="1"/>
    <col min="14074" max="14074" width="9.21875" style="10" customWidth="1"/>
    <col min="14075" max="14075" width="11.44140625" style="10" customWidth="1"/>
    <col min="14076" max="14309" width="9.109375" style="10"/>
    <col min="14310" max="14310" width="5.21875" style="10" customWidth="1"/>
    <col min="14311" max="14311" width="44.6640625" style="10" customWidth="1"/>
    <col min="14312" max="14312" width="10.77734375" style="10" customWidth="1"/>
    <col min="14313" max="14313" width="10.6640625" style="10" customWidth="1"/>
    <col min="14314" max="14314" width="7.33203125" style="10" customWidth="1"/>
    <col min="14315" max="14315" width="7.77734375" style="10" bestFit="1" customWidth="1"/>
    <col min="14316" max="14316" width="10.109375" style="10" bestFit="1" customWidth="1"/>
    <col min="14317" max="14317" width="6.77734375" style="10" bestFit="1" customWidth="1"/>
    <col min="14318" max="14318" width="10.109375" style="10" bestFit="1" customWidth="1"/>
    <col min="14319" max="14319" width="6.77734375" style="10" bestFit="1" customWidth="1"/>
    <col min="14320" max="14320" width="10.44140625" style="10" bestFit="1" customWidth="1"/>
    <col min="14321" max="14321" width="6.77734375" style="10" bestFit="1" customWidth="1"/>
    <col min="14322" max="14322" width="10.44140625" style="10" bestFit="1" customWidth="1"/>
    <col min="14323" max="14323" width="6.77734375" style="10" bestFit="1" customWidth="1"/>
    <col min="14324" max="14324" width="10.44140625" style="10" bestFit="1" customWidth="1"/>
    <col min="14325" max="14325" width="6.77734375" style="10" bestFit="1" customWidth="1"/>
    <col min="14326" max="14326" width="10.109375" style="10" bestFit="1" customWidth="1"/>
    <col min="14327" max="14327" width="6.77734375" style="10" bestFit="1" customWidth="1"/>
    <col min="14328" max="14328" width="9.88671875" style="10" bestFit="1" customWidth="1"/>
    <col min="14329" max="14329" width="7.77734375" style="10" bestFit="1" customWidth="1"/>
    <col min="14330" max="14330" width="9.21875" style="10" customWidth="1"/>
    <col min="14331" max="14331" width="11.44140625" style="10" customWidth="1"/>
    <col min="14332" max="14565" width="9.109375" style="10"/>
    <col min="14566" max="14566" width="5.21875" style="10" customWidth="1"/>
    <col min="14567" max="14567" width="44.6640625" style="10" customWidth="1"/>
    <col min="14568" max="14568" width="10.77734375" style="10" customWidth="1"/>
    <col min="14569" max="14569" width="10.6640625" style="10" customWidth="1"/>
    <col min="14570" max="14570" width="7.33203125" style="10" customWidth="1"/>
    <col min="14571" max="14571" width="7.77734375" style="10" bestFit="1" customWidth="1"/>
    <col min="14572" max="14572" width="10.109375" style="10" bestFit="1" customWidth="1"/>
    <col min="14573" max="14573" width="6.77734375" style="10" bestFit="1" customWidth="1"/>
    <col min="14574" max="14574" width="10.109375" style="10" bestFit="1" customWidth="1"/>
    <col min="14575" max="14575" width="6.77734375" style="10" bestFit="1" customWidth="1"/>
    <col min="14576" max="14576" width="10.44140625" style="10" bestFit="1" customWidth="1"/>
    <col min="14577" max="14577" width="6.77734375" style="10" bestFit="1" customWidth="1"/>
    <col min="14578" max="14578" width="10.44140625" style="10" bestFit="1" customWidth="1"/>
    <col min="14579" max="14579" width="6.77734375" style="10" bestFit="1" customWidth="1"/>
    <col min="14580" max="14580" width="10.44140625" style="10" bestFit="1" customWidth="1"/>
    <col min="14581" max="14581" width="6.77734375" style="10" bestFit="1" customWidth="1"/>
    <col min="14582" max="14582" width="10.109375" style="10" bestFit="1" customWidth="1"/>
    <col min="14583" max="14583" width="6.77734375" style="10" bestFit="1" customWidth="1"/>
    <col min="14584" max="14584" width="9.88671875" style="10" bestFit="1" customWidth="1"/>
    <col min="14585" max="14585" width="7.77734375" style="10" bestFit="1" customWidth="1"/>
    <col min="14586" max="14586" width="9.21875" style="10" customWidth="1"/>
    <col min="14587" max="14587" width="11.44140625" style="10" customWidth="1"/>
    <col min="14588" max="14821" width="9.109375" style="10"/>
    <col min="14822" max="14822" width="5.21875" style="10" customWidth="1"/>
    <col min="14823" max="14823" width="44.6640625" style="10" customWidth="1"/>
    <col min="14824" max="14824" width="10.77734375" style="10" customWidth="1"/>
    <col min="14825" max="14825" width="10.6640625" style="10" customWidth="1"/>
    <col min="14826" max="14826" width="7.33203125" style="10" customWidth="1"/>
    <col min="14827" max="14827" width="7.77734375" style="10" bestFit="1" customWidth="1"/>
    <col min="14828" max="14828" width="10.109375" style="10" bestFit="1" customWidth="1"/>
    <col min="14829" max="14829" width="6.77734375" style="10" bestFit="1" customWidth="1"/>
    <col min="14830" max="14830" width="10.109375" style="10" bestFit="1" customWidth="1"/>
    <col min="14831" max="14831" width="6.77734375" style="10" bestFit="1" customWidth="1"/>
    <col min="14832" max="14832" width="10.44140625" style="10" bestFit="1" customWidth="1"/>
    <col min="14833" max="14833" width="6.77734375" style="10" bestFit="1" customWidth="1"/>
    <col min="14834" max="14834" width="10.44140625" style="10" bestFit="1" customWidth="1"/>
    <col min="14835" max="14835" width="6.77734375" style="10" bestFit="1" customWidth="1"/>
    <col min="14836" max="14836" width="10.44140625" style="10" bestFit="1" customWidth="1"/>
    <col min="14837" max="14837" width="6.77734375" style="10" bestFit="1" customWidth="1"/>
    <col min="14838" max="14838" width="10.109375" style="10" bestFit="1" customWidth="1"/>
    <col min="14839" max="14839" width="6.77734375" style="10" bestFit="1" customWidth="1"/>
    <col min="14840" max="14840" width="9.88671875" style="10" bestFit="1" customWidth="1"/>
    <col min="14841" max="14841" width="7.77734375" style="10" bestFit="1" customWidth="1"/>
    <col min="14842" max="14842" width="9.21875" style="10" customWidth="1"/>
    <col min="14843" max="14843" width="11.44140625" style="10" customWidth="1"/>
    <col min="14844" max="15077" width="9.109375" style="10"/>
    <col min="15078" max="15078" width="5.21875" style="10" customWidth="1"/>
    <col min="15079" max="15079" width="44.6640625" style="10" customWidth="1"/>
    <col min="15080" max="15080" width="10.77734375" style="10" customWidth="1"/>
    <col min="15081" max="15081" width="10.6640625" style="10" customWidth="1"/>
    <col min="15082" max="15082" width="7.33203125" style="10" customWidth="1"/>
    <col min="15083" max="15083" width="7.77734375" style="10" bestFit="1" customWidth="1"/>
    <col min="15084" max="15084" width="10.109375" style="10" bestFit="1" customWidth="1"/>
    <col min="15085" max="15085" width="6.77734375" style="10" bestFit="1" customWidth="1"/>
    <col min="15086" max="15086" width="10.109375" style="10" bestFit="1" customWidth="1"/>
    <col min="15087" max="15087" width="6.77734375" style="10" bestFit="1" customWidth="1"/>
    <col min="15088" max="15088" width="10.44140625" style="10" bestFit="1" customWidth="1"/>
    <col min="15089" max="15089" width="6.77734375" style="10" bestFit="1" customWidth="1"/>
    <col min="15090" max="15090" width="10.44140625" style="10" bestFit="1" customWidth="1"/>
    <col min="15091" max="15091" width="6.77734375" style="10" bestFit="1" customWidth="1"/>
    <col min="15092" max="15092" width="10.44140625" style="10" bestFit="1" customWidth="1"/>
    <col min="15093" max="15093" width="6.77734375" style="10" bestFit="1" customWidth="1"/>
    <col min="15094" max="15094" width="10.109375" style="10" bestFit="1" customWidth="1"/>
    <col min="15095" max="15095" width="6.77734375" style="10" bestFit="1" customWidth="1"/>
    <col min="15096" max="15096" width="9.88671875" style="10" bestFit="1" customWidth="1"/>
    <col min="15097" max="15097" width="7.77734375" style="10" bestFit="1" customWidth="1"/>
    <col min="15098" max="15098" width="9.21875" style="10" customWidth="1"/>
    <col min="15099" max="15099" width="11.44140625" style="10" customWidth="1"/>
    <col min="15100" max="15333" width="9.109375" style="10"/>
    <col min="15334" max="15334" width="5.21875" style="10" customWidth="1"/>
    <col min="15335" max="15335" width="44.6640625" style="10" customWidth="1"/>
    <col min="15336" max="15336" width="10.77734375" style="10" customWidth="1"/>
    <col min="15337" max="15337" width="10.6640625" style="10" customWidth="1"/>
    <col min="15338" max="15338" width="7.33203125" style="10" customWidth="1"/>
    <col min="15339" max="15339" width="7.77734375" style="10" bestFit="1" customWidth="1"/>
    <col min="15340" max="15340" width="10.109375" style="10" bestFit="1" customWidth="1"/>
    <col min="15341" max="15341" width="6.77734375" style="10" bestFit="1" customWidth="1"/>
    <col min="15342" max="15342" width="10.109375" style="10" bestFit="1" customWidth="1"/>
    <col min="15343" max="15343" width="6.77734375" style="10" bestFit="1" customWidth="1"/>
    <col min="15344" max="15344" width="10.44140625" style="10" bestFit="1" customWidth="1"/>
    <col min="15345" max="15345" width="6.77734375" style="10" bestFit="1" customWidth="1"/>
    <col min="15346" max="15346" width="10.44140625" style="10" bestFit="1" customWidth="1"/>
    <col min="15347" max="15347" width="6.77734375" style="10" bestFit="1" customWidth="1"/>
    <col min="15348" max="15348" width="10.44140625" style="10" bestFit="1" customWidth="1"/>
    <col min="15349" max="15349" width="6.77734375" style="10" bestFit="1" customWidth="1"/>
    <col min="15350" max="15350" width="10.109375" style="10" bestFit="1" customWidth="1"/>
    <col min="15351" max="15351" width="6.77734375" style="10" bestFit="1" customWidth="1"/>
    <col min="15352" max="15352" width="9.88671875" style="10" bestFit="1" customWidth="1"/>
    <col min="15353" max="15353" width="7.77734375" style="10" bestFit="1" customWidth="1"/>
    <col min="15354" max="15354" width="9.21875" style="10" customWidth="1"/>
    <col min="15355" max="15355" width="11.44140625" style="10" customWidth="1"/>
    <col min="15356" max="15589" width="9.109375" style="10"/>
    <col min="15590" max="15590" width="5.21875" style="10" customWidth="1"/>
    <col min="15591" max="15591" width="44.6640625" style="10" customWidth="1"/>
    <col min="15592" max="15592" width="10.77734375" style="10" customWidth="1"/>
    <col min="15593" max="15593" width="10.6640625" style="10" customWidth="1"/>
    <col min="15594" max="15594" width="7.33203125" style="10" customWidth="1"/>
    <col min="15595" max="15595" width="7.77734375" style="10" bestFit="1" customWidth="1"/>
    <col min="15596" max="15596" width="10.109375" style="10" bestFit="1" customWidth="1"/>
    <col min="15597" max="15597" width="6.77734375" style="10" bestFit="1" customWidth="1"/>
    <col min="15598" max="15598" width="10.109375" style="10" bestFit="1" customWidth="1"/>
    <col min="15599" max="15599" width="6.77734375" style="10" bestFit="1" customWidth="1"/>
    <col min="15600" max="15600" width="10.44140625" style="10" bestFit="1" customWidth="1"/>
    <col min="15601" max="15601" width="6.77734375" style="10" bestFit="1" customWidth="1"/>
    <col min="15602" max="15602" width="10.44140625" style="10" bestFit="1" customWidth="1"/>
    <col min="15603" max="15603" width="6.77734375" style="10" bestFit="1" customWidth="1"/>
    <col min="15604" max="15604" width="10.44140625" style="10" bestFit="1" customWidth="1"/>
    <col min="15605" max="15605" width="6.77734375" style="10" bestFit="1" customWidth="1"/>
    <col min="15606" max="15606" width="10.109375" style="10" bestFit="1" customWidth="1"/>
    <col min="15607" max="15607" width="6.77734375" style="10" bestFit="1" customWidth="1"/>
    <col min="15608" max="15608" width="9.88671875" style="10" bestFit="1" customWidth="1"/>
    <col min="15609" max="15609" width="7.77734375" style="10" bestFit="1" customWidth="1"/>
    <col min="15610" max="15610" width="9.21875" style="10" customWidth="1"/>
    <col min="15611" max="15611" width="11.44140625" style="10" customWidth="1"/>
    <col min="15612" max="15845" width="9.109375" style="10"/>
    <col min="15846" max="15846" width="5.21875" style="10" customWidth="1"/>
    <col min="15847" max="15847" width="44.6640625" style="10" customWidth="1"/>
    <col min="15848" max="15848" width="10.77734375" style="10" customWidth="1"/>
    <col min="15849" max="15849" width="10.6640625" style="10" customWidth="1"/>
    <col min="15850" max="15850" width="7.33203125" style="10" customWidth="1"/>
    <col min="15851" max="15851" width="7.77734375" style="10" bestFit="1" customWidth="1"/>
    <col min="15852" max="15852" width="10.109375" style="10" bestFit="1" customWidth="1"/>
    <col min="15853" max="15853" width="6.77734375" style="10" bestFit="1" customWidth="1"/>
    <col min="15854" max="15854" width="10.109375" style="10" bestFit="1" customWidth="1"/>
    <col min="15855" max="15855" width="6.77734375" style="10" bestFit="1" customWidth="1"/>
    <col min="15856" max="15856" width="10.44140625" style="10" bestFit="1" customWidth="1"/>
    <col min="15857" max="15857" width="6.77734375" style="10" bestFit="1" customWidth="1"/>
    <col min="15858" max="15858" width="10.44140625" style="10" bestFit="1" customWidth="1"/>
    <col min="15859" max="15859" width="6.77734375" style="10" bestFit="1" customWidth="1"/>
    <col min="15860" max="15860" width="10.44140625" style="10" bestFit="1" customWidth="1"/>
    <col min="15861" max="15861" width="6.77734375" style="10" bestFit="1" customWidth="1"/>
    <col min="15862" max="15862" width="10.109375" style="10" bestFit="1" customWidth="1"/>
    <col min="15863" max="15863" width="6.77734375" style="10" bestFit="1" customWidth="1"/>
    <col min="15864" max="15864" width="9.88671875" style="10" bestFit="1" customWidth="1"/>
    <col min="15865" max="15865" width="7.77734375" style="10" bestFit="1" customWidth="1"/>
    <col min="15866" max="15866" width="9.21875" style="10" customWidth="1"/>
    <col min="15867" max="15867" width="11.44140625" style="10" customWidth="1"/>
    <col min="15868" max="16101" width="9.109375" style="10"/>
    <col min="16102" max="16102" width="5.21875" style="10" customWidth="1"/>
    <col min="16103" max="16103" width="44.6640625" style="10" customWidth="1"/>
    <col min="16104" max="16104" width="10.77734375" style="10" customWidth="1"/>
    <col min="16105" max="16105" width="10.6640625" style="10" customWidth="1"/>
    <col min="16106" max="16106" width="7.33203125" style="10" customWidth="1"/>
    <col min="16107" max="16107" width="7.77734375" style="10" bestFit="1" customWidth="1"/>
    <col min="16108" max="16108" width="10.109375" style="10" bestFit="1" customWidth="1"/>
    <col min="16109" max="16109" width="6.77734375" style="10" bestFit="1" customWidth="1"/>
    <col min="16110" max="16110" width="10.109375" style="10" bestFit="1" customWidth="1"/>
    <col min="16111" max="16111" width="6.77734375" style="10" bestFit="1" customWidth="1"/>
    <col min="16112" max="16112" width="10.44140625" style="10" bestFit="1" customWidth="1"/>
    <col min="16113" max="16113" width="6.77734375" style="10" bestFit="1" customWidth="1"/>
    <col min="16114" max="16114" width="10.44140625" style="10" bestFit="1" customWidth="1"/>
    <col min="16115" max="16115" width="6.77734375" style="10" bestFit="1" customWidth="1"/>
    <col min="16116" max="16116" width="10.44140625" style="10" bestFit="1" customWidth="1"/>
    <col min="16117" max="16117" width="6.77734375" style="10" bestFit="1" customWidth="1"/>
    <col min="16118" max="16118" width="10.109375" style="10" bestFit="1" customWidth="1"/>
    <col min="16119" max="16119" width="6.77734375" style="10" bestFit="1" customWidth="1"/>
    <col min="16120" max="16120" width="9.88671875" style="10" bestFit="1" customWidth="1"/>
    <col min="16121" max="16121" width="7.77734375" style="10" bestFit="1" customWidth="1"/>
    <col min="16122" max="16122" width="9.21875" style="10" customWidth="1"/>
    <col min="16123" max="16123" width="11.44140625" style="10" customWidth="1"/>
    <col min="16124" max="16384" width="9.109375" style="10"/>
  </cols>
  <sheetData>
    <row r="1" spans="1:15" ht="69.599999999999994" customHeight="1" thickBot="1">
      <c r="A1" s="164"/>
      <c r="B1" s="164"/>
      <c r="C1" s="164"/>
      <c r="D1" s="164"/>
      <c r="E1" s="164"/>
      <c r="F1" s="164"/>
      <c r="G1" s="164"/>
      <c r="H1" s="164"/>
      <c r="I1" s="164"/>
      <c r="J1" s="164"/>
      <c r="K1" s="164"/>
      <c r="L1" s="164"/>
      <c r="M1" s="164"/>
    </row>
    <row r="2" spans="1:15" ht="15" thickBot="1">
      <c r="A2" s="21" t="s">
        <v>170</v>
      </c>
      <c r="B2" s="22"/>
      <c r="C2" s="22"/>
      <c r="D2" s="22"/>
      <c r="E2" s="22"/>
      <c r="F2" s="22"/>
      <c r="G2" s="22"/>
      <c r="H2" s="22"/>
      <c r="I2" s="22"/>
      <c r="J2" s="22"/>
      <c r="K2" s="22"/>
      <c r="L2" s="22"/>
      <c r="M2" s="23"/>
    </row>
    <row r="3" spans="1:15">
      <c r="A3" s="24" t="s">
        <v>14</v>
      </c>
      <c r="B3" s="25" t="s">
        <v>137</v>
      </c>
      <c r="C3" s="25"/>
      <c r="D3" s="25"/>
      <c r="E3" s="25"/>
      <c r="F3" s="25"/>
      <c r="G3" s="25"/>
      <c r="H3" s="26"/>
      <c r="I3" s="110" t="s">
        <v>15</v>
      </c>
      <c r="J3" s="25"/>
      <c r="K3" s="25"/>
      <c r="L3" s="19"/>
      <c r="M3" s="20"/>
    </row>
    <row r="4" spans="1:15" ht="15" customHeight="1">
      <c r="A4" s="29" t="s">
        <v>22</v>
      </c>
      <c r="B4" s="30" t="s">
        <v>138</v>
      </c>
      <c r="C4" s="30"/>
      <c r="D4" s="30"/>
      <c r="E4" s="30"/>
      <c r="F4" s="30"/>
      <c r="G4" s="30"/>
      <c r="H4" s="35"/>
      <c r="I4" s="31" t="s">
        <v>74</v>
      </c>
      <c r="J4" s="32"/>
      <c r="K4" s="32"/>
      <c r="L4" s="111" t="s">
        <v>75</v>
      </c>
      <c r="M4" s="112"/>
    </row>
    <row r="5" spans="1:15" ht="15" customHeight="1">
      <c r="A5" s="113" t="s">
        <v>9</v>
      </c>
      <c r="B5" s="114" t="s">
        <v>139</v>
      </c>
      <c r="C5" s="114"/>
      <c r="D5" s="114"/>
      <c r="E5" s="114"/>
      <c r="F5" s="114"/>
      <c r="G5" s="114"/>
      <c r="H5" s="115"/>
      <c r="I5" s="116" t="s">
        <v>90</v>
      </c>
      <c r="J5" s="117"/>
      <c r="K5" s="117"/>
      <c r="L5" s="118" t="s">
        <v>141</v>
      </c>
      <c r="M5" s="119"/>
    </row>
    <row r="6" spans="1:15" ht="13.8" customHeight="1">
      <c r="A6" s="120" t="s">
        <v>0</v>
      </c>
      <c r="B6" s="120" t="s">
        <v>1</v>
      </c>
      <c r="C6" s="120" t="s">
        <v>171</v>
      </c>
      <c r="D6" s="120" t="s">
        <v>172</v>
      </c>
      <c r="E6" s="40" t="s">
        <v>173</v>
      </c>
      <c r="F6" s="121"/>
      <c r="G6" s="40" t="s">
        <v>174</v>
      </c>
      <c r="H6" s="121"/>
      <c r="I6" s="40" t="s">
        <v>175</v>
      </c>
      <c r="J6" s="121"/>
      <c r="K6" s="40" t="s">
        <v>176</v>
      </c>
      <c r="L6" s="121"/>
      <c r="M6" s="120" t="s">
        <v>177</v>
      </c>
    </row>
    <row r="7" spans="1:15">
      <c r="A7" s="122"/>
      <c r="B7" s="122"/>
      <c r="C7" s="122"/>
      <c r="D7" s="122"/>
      <c r="E7" s="123" t="s">
        <v>62</v>
      </c>
      <c r="F7" s="123" t="s">
        <v>171</v>
      </c>
      <c r="G7" s="123" t="s">
        <v>62</v>
      </c>
      <c r="H7" s="123" t="s">
        <v>171</v>
      </c>
      <c r="I7" s="123" t="s">
        <v>62</v>
      </c>
      <c r="J7" s="123" t="s">
        <v>171</v>
      </c>
      <c r="K7" s="123" t="s">
        <v>62</v>
      </c>
      <c r="L7" s="123" t="s">
        <v>171</v>
      </c>
      <c r="M7" s="122"/>
    </row>
    <row r="8" spans="1:15">
      <c r="A8" s="124" t="str">
        <f>'[2]PLANILHA CONVÊNIO'!A6</f>
        <v>1</v>
      </c>
      <c r="B8" s="125" t="str">
        <f>PLANILHA!B10</f>
        <v>SERVIÇOS PRELIMINARES</v>
      </c>
      <c r="C8" s="126">
        <f>PLANILHA!I10</f>
        <v>0</v>
      </c>
      <c r="D8" s="127" t="str">
        <f>IF(C8&lt;&gt;0,C8/$C$21,"0,00%")</f>
        <v>0,00%</v>
      </c>
      <c r="E8" s="128">
        <v>1</v>
      </c>
      <c r="F8" s="129">
        <f>ROUND(C8*E8,2)</f>
        <v>0</v>
      </c>
      <c r="G8" s="130"/>
      <c r="H8" s="131">
        <f>ROUND(C8*G8,2)</f>
        <v>0</v>
      </c>
      <c r="I8" s="130"/>
      <c r="J8" s="131">
        <f>ROUND(C8*I8,2)</f>
        <v>0</v>
      </c>
      <c r="K8" s="130"/>
      <c r="L8" s="131">
        <f>ROUND(C8*K8,2)</f>
        <v>0</v>
      </c>
      <c r="M8" s="132">
        <f>F8+H8+J8+L8</f>
        <v>0</v>
      </c>
      <c r="N8" s="11"/>
      <c r="O8" s="12"/>
    </row>
    <row r="9" spans="1:15">
      <c r="A9" s="133" t="str">
        <f>'[2]PLANILHA CONVÊNIO'!A47</f>
        <v>2</v>
      </c>
      <c r="B9" s="134" t="str">
        <f>PLANILHA!B14</f>
        <v>MOVIMENTAÇÃO DE TERRA</v>
      </c>
      <c r="C9" s="126">
        <f>PLANILHA!I14</f>
        <v>0</v>
      </c>
      <c r="D9" s="127" t="str">
        <f t="shared" ref="D9:D19" si="0">IF(C9&lt;&gt;0,C9/$C$21,"0,00%")</f>
        <v>0,00%</v>
      </c>
      <c r="E9" s="135">
        <v>1</v>
      </c>
      <c r="F9" s="129">
        <f t="shared" ref="F9:F19" si="1">ROUND(C9*E9,2)</f>
        <v>0</v>
      </c>
      <c r="G9" s="136"/>
      <c r="H9" s="131">
        <f t="shared" ref="H9:H19" si="2">ROUND(C9*G9,2)</f>
        <v>0</v>
      </c>
      <c r="I9" s="136"/>
      <c r="J9" s="131">
        <f t="shared" ref="J9:J19" si="3">ROUND(C9*I9,2)</f>
        <v>0</v>
      </c>
      <c r="K9" s="136"/>
      <c r="L9" s="131">
        <f t="shared" ref="L9:L19" si="4">ROUND(C9*K9,2)</f>
        <v>0</v>
      </c>
      <c r="M9" s="132">
        <f t="shared" ref="M9:M19" si="5">F9+H9+J9+L9</f>
        <v>0</v>
      </c>
      <c r="N9" s="11"/>
      <c r="O9" s="12"/>
    </row>
    <row r="10" spans="1:15">
      <c r="A10" s="137" t="str">
        <f>'[2]PLANILHA CONVÊNIO'!A164</f>
        <v>3</v>
      </c>
      <c r="B10" s="138" t="str">
        <f>PLANILHA!B19</f>
        <v>CONTENÇÃO (BASE DA MURETA DO MIRANTE)</v>
      </c>
      <c r="C10" s="139">
        <f>PLANILHA!I19</f>
        <v>0</v>
      </c>
      <c r="D10" s="127" t="str">
        <f t="shared" si="0"/>
        <v>0,00%</v>
      </c>
      <c r="E10" s="140">
        <v>1</v>
      </c>
      <c r="F10" s="129">
        <f t="shared" si="1"/>
        <v>0</v>
      </c>
      <c r="G10" s="141"/>
      <c r="H10" s="131">
        <f t="shared" si="2"/>
        <v>0</v>
      </c>
      <c r="I10" s="141"/>
      <c r="J10" s="131">
        <f t="shared" si="3"/>
        <v>0</v>
      </c>
      <c r="K10" s="141"/>
      <c r="L10" s="131">
        <f t="shared" si="4"/>
        <v>0</v>
      </c>
      <c r="M10" s="132">
        <f t="shared" si="5"/>
        <v>0</v>
      </c>
      <c r="N10" s="11"/>
      <c r="O10" s="12"/>
    </row>
    <row r="11" spans="1:15">
      <c r="A11" s="133" t="str">
        <f>'[2]PLANILHA CONVÊNIO'!A192</f>
        <v>4</v>
      </c>
      <c r="B11" s="134" t="str">
        <f>PLANILHA!B24</f>
        <v>MURETAS DE DELIMITAÇÃO/PROTEÇÃO DOS PLATÔS (ALVENARIA)</v>
      </c>
      <c r="C11" s="126">
        <f>PLANILHA!I24</f>
        <v>0</v>
      </c>
      <c r="D11" s="127" t="str">
        <f t="shared" si="0"/>
        <v>0,00%</v>
      </c>
      <c r="E11" s="142">
        <v>0.71567000000000003</v>
      </c>
      <c r="F11" s="143">
        <f>ROUND(C11*E11,2)</f>
        <v>0</v>
      </c>
      <c r="G11" s="142">
        <v>0.28433000000000003</v>
      </c>
      <c r="H11" s="143">
        <f t="shared" si="2"/>
        <v>0</v>
      </c>
      <c r="I11" s="136"/>
      <c r="J11" s="131">
        <f t="shared" si="3"/>
        <v>0</v>
      </c>
      <c r="K11" s="136"/>
      <c r="L11" s="131">
        <f t="shared" si="4"/>
        <v>0</v>
      </c>
      <c r="M11" s="132">
        <f t="shared" si="5"/>
        <v>0</v>
      </c>
      <c r="N11" s="11"/>
      <c r="O11" s="12"/>
    </row>
    <row r="12" spans="1:15">
      <c r="A12" s="124" t="s">
        <v>180</v>
      </c>
      <c r="B12" s="134" t="str">
        <f>PLANILHA!B29</f>
        <v>ESCADAS E RAMPAS</v>
      </c>
      <c r="C12" s="126">
        <f>PLANILHA!I29</f>
        <v>0</v>
      </c>
      <c r="D12" s="127" t="str">
        <f t="shared" si="0"/>
        <v>0,00%</v>
      </c>
      <c r="E12" s="144"/>
      <c r="F12" s="131">
        <f t="shared" si="1"/>
        <v>0</v>
      </c>
      <c r="G12" s="145">
        <v>0.35162500000000002</v>
      </c>
      <c r="H12" s="143">
        <f t="shared" si="2"/>
        <v>0</v>
      </c>
      <c r="I12" s="146">
        <v>0.64837500000000003</v>
      </c>
      <c r="J12" s="129">
        <f t="shared" si="3"/>
        <v>0</v>
      </c>
      <c r="K12" s="136"/>
      <c r="L12" s="131">
        <f t="shared" si="4"/>
        <v>0</v>
      </c>
      <c r="M12" s="132">
        <f t="shared" si="5"/>
        <v>0</v>
      </c>
      <c r="N12" s="11"/>
      <c r="O12" s="12"/>
    </row>
    <row r="13" spans="1:15">
      <c r="A13" s="133" t="s">
        <v>181</v>
      </c>
      <c r="B13" s="134" t="str">
        <f>PLANILHA!B36</f>
        <v>INSTALAÇÕES ELÉTRICAS (ILUMINAÇÃO DO MIRANTE E CRUZEIRO)</v>
      </c>
      <c r="C13" s="126">
        <f>PLANILHA!I36</f>
        <v>0</v>
      </c>
      <c r="D13" s="127" t="str">
        <f t="shared" si="0"/>
        <v>0,00%</v>
      </c>
      <c r="E13" s="142">
        <v>0.55939240000000001</v>
      </c>
      <c r="F13" s="143">
        <f t="shared" si="1"/>
        <v>0</v>
      </c>
      <c r="G13" s="142">
        <v>0.12848760000000001</v>
      </c>
      <c r="H13" s="143">
        <f t="shared" si="2"/>
        <v>0</v>
      </c>
      <c r="I13" s="147">
        <v>0.25844440000000002</v>
      </c>
      <c r="J13" s="129">
        <f t="shared" si="3"/>
        <v>0</v>
      </c>
      <c r="K13" s="147">
        <v>5.3675599999999997E-2</v>
      </c>
      <c r="L13" s="129">
        <f t="shared" si="4"/>
        <v>0</v>
      </c>
      <c r="M13" s="132">
        <f t="shared" si="5"/>
        <v>0</v>
      </c>
      <c r="N13" s="11"/>
      <c r="O13" s="12"/>
    </row>
    <row r="14" spans="1:15">
      <c r="A14" s="124" t="s">
        <v>182</v>
      </c>
      <c r="B14" s="134" t="str">
        <f>PLANILHA!B44</f>
        <v>DRENAGEM PLUVIAL E PAVIMENTAÇÃO</v>
      </c>
      <c r="C14" s="126">
        <f>PLANILHA!I44</f>
        <v>0</v>
      </c>
      <c r="D14" s="127" t="str">
        <f t="shared" si="0"/>
        <v>0,00%</v>
      </c>
      <c r="E14" s="148">
        <v>4.4999999999999998E-2</v>
      </c>
      <c r="F14" s="143">
        <f t="shared" si="1"/>
        <v>0</v>
      </c>
      <c r="G14" s="149">
        <v>0.26500000000000001</v>
      </c>
      <c r="H14" s="129">
        <f t="shared" si="2"/>
        <v>0</v>
      </c>
      <c r="I14" s="150">
        <v>0.2445</v>
      </c>
      <c r="J14" s="129">
        <f t="shared" si="3"/>
        <v>0</v>
      </c>
      <c r="K14" s="150">
        <v>0.44550000000000001</v>
      </c>
      <c r="L14" s="129">
        <f t="shared" si="4"/>
        <v>0</v>
      </c>
      <c r="M14" s="132">
        <f t="shared" si="5"/>
        <v>0</v>
      </c>
      <c r="N14" s="11"/>
      <c r="O14" s="13"/>
    </row>
    <row r="15" spans="1:15">
      <c r="A15" s="124" t="s">
        <v>183</v>
      </c>
      <c r="B15" s="134" t="str">
        <f>PLANILHA!B55</f>
        <v>CERCAMENTO E CORRIMÃO</v>
      </c>
      <c r="C15" s="126">
        <f>PLANILHA!I55</f>
        <v>0</v>
      </c>
      <c r="D15" s="127" t="str">
        <f t="shared" si="0"/>
        <v>0,00%</v>
      </c>
      <c r="E15" s="144"/>
      <c r="F15" s="131">
        <f t="shared" si="1"/>
        <v>0</v>
      </c>
      <c r="G15" s="150">
        <v>0.6</v>
      </c>
      <c r="H15" s="129">
        <f t="shared" si="2"/>
        <v>0</v>
      </c>
      <c r="I15" s="150">
        <v>0.4</v>
      </c>
      <c r="J15" s="129">
        <f t="shared" si="3"/>
        <v>0</v>
      </c>
      <c r="K15" s="136"/>
      <c r="L15" s="131">
        <f t="shared" si="4"/>
        <v>0</v>
      </c>
      <c r="M15" s="132">
        <f t="shared" si="5"/>
        <v>0</v>
      </c>
      <c r="N15" s="11"/>
      <c r="O15" s="12"/>
    </row>
    <row r="16" spans="1:15">
      <c r="A16" s="151">
        <v>9</v>
      </c>
      <c r="B16" s="134" t="str">
        <f>PLANILHA!B58</f>
        <v>MURETA DO MIRANTE (VEDAÇÃO EM COBOGÓ TIPO "CARDUME DE PEIXE")</v>
      </c>
      <c r="C16" s="126">
        <f>PLANILHA!I58</f>
        <v>0</v>
      </c>
      <c r="D16" s="127" t="str">
        <f t="shared" si="0"/>
        <v>0,00%</v>
      </c>
      <c r="E16" s="144"/>
      <c r="F16" s="131">
        <f t="shared" si="1"/>
        <v>0</v>
      </c>
      <c r="G16" s="136"/>
      <c r="H16" s="131">
        <f t="shared" si="2"/>
        <v>0</v>
      </c>
      <c r="I16" s="150">
        <v>1</v>
      </c>
      <c r="J16" s="129">
        <f t="shared" si="3"/>
        <v>0</v>
      </c>
      <c r="K16" s="136"/>
      <c r="L16" s="131">
        <f t="shared" si="4"/>
        <v>0</v>
      </c>
      <c r="M16" s="132">
        <f t="shared" si="5"/>
        <v>0</v>
      </c>
      <c r="N16" s="11"/>
      <c r="O16" s="12"/>
    </row>
    <row r="17" spans="1:15">
      <c r="A17" s="152">
        <v>10</v>
      </c>
      <c r="B17" s="134" t="str">
        <f>PLANILHA!B60</f>
        <v>REVESTIMENTOS E PINTURAS</v>
      </c>
      <c r="C17" s="126">
        <f>PLANILHA!I60</f>
        <v>0</v>
      </c>
      <c r="D17" s="127" t="str">
        <f t="shared" si="0"/>
        <v>0,00%</v>
      </c>
      <c r="E17" s="144"/>
      <c r="F17" s="131">
        <f t="shared" si="1"/>
        <v>0</v>
      </c>
      <c r="G17" s="136"/>
      <c r="H17" s="131">
        <f t="shared" si="2"/>
        <v>0</v>
      </c>
      <c r="I17" s="142">
        <v>0.64724000000000004</v>
      </c>
      <c r="J17" s="143">
        <f t="shared" si="3"/>
        <v>0</v>
      </c>
      <c r="K17" s="147">
        <v>0.35276000000000002</v>
      </c>
      <c r="L17" s="129">
        <f t="shared" si="4"/>
        <v>0</v>
      </c>
      <c r="M17" s="132">
        <f t="shared" si="5"/>
        <v>0</v>
      </c>
      <c r="N17" s="11"/>
      <c r="O17" s="12"/>
    </row>
    <row r="18" spans="1:15">
      <c r="A18" s="124" t="s">
        <v>184</v>
      </c>
      <c r="B18" s="134" t="str">
        <f>PLANILHA!B64</f>
        <v>MOBILIÁRIO FIXO</v>
      </c>
      <c r="C18" s="126">
        <f>PLANILHA!I64</f>
        <v>0</v>
      </c>
      <c r="D18" s="127" t="str">
        <f t="shared" si="0"/>
        <v>0,00%</v>
      </c>
      <c r="E18" s="144"/>
      <c r="F18" s="131">
        <f t="shared" si="1"/>
        <v>0</v>
      </c>
      <c r="G18" s="136"/>
      <c r="H18" s="131">
        <f t="shared" si="2"/>
        <v>0</v>
      </c>
      <c r="I18" s="136"/>
      <c r="J18" s="131">
        <f t="shared" si="3"/>
        <v>0</v>
      </c>
      <c r="K18" s="150">
        <v>1</v>
      </c>
      <c r="L18" s="129">
        <f t="shared" si="4"/>
        <v>0</v>
      </c>
      <c r="M18" s="132">
        <f t="shared" si="5"/>
        <v>0</v>
      </c>
      <c r="N18" s="11"/>
      <c r="O18" s="12"/>
    </row>
    <row r="19" spans="1:15">
      <c r="A19" s="124" t="s">
        <v>185</v>
      </c>
      <c r="B19" s="134" t="str">
        <f>PLANILHA!B68</f>
        <v>LIMPEZA FINAL DE OBRA</v>
      </c>
      <c r="C19" s="126">
        <f>PLANILHA!I68</f>
        <v>0</v>
      </c>
      <c r="D19" s="127" t="str">
        <f t="shared" si="0"/>
        <v>0,00%</v>
      </c>
      <c r="E19" s="144"/>
      <c r="F19" s="131">
        <f t="shared" si="1"/>
        <v>0</v>
      </c>
      <c r="G19" s="136"/>
      <c r="H19" s="131">
        <f t="shared" si="2"/>
        <v>0</v>
      </c>
      <c r="I19" s="136"/>
      <c r="J19" s="131">
        <f t="shared" si="3"/>
        <v>0</v>
      </c>
      <c r="K19" s="150">
        <v>1</v>
      </c>
      <c r="L19" s="129">
        <f t="shared" si="4"/>
        <v>0</v>
      </c>
      <c r="M19" s="132">
        <f t="shared" si="5"/>
        <v>0</v>
      </c>
      <c r="N19" s="11"/>
      <c r="O19" s="12"/>
    </row>
    <row r="20" spans="1:15">
      <c r="A20" s="153" t="s">
        <v>178</v>
      </c>
      <c r="B20" s="154"/>
      <c r="C20" s="155"/>
      <c r="D20" s="156"/>
      <c r="E20" s="157" t="str">
        <f>IF($C$21&lt;&gt;0,F20/$C$21,"0,00%")</f>
        <v>0,00%</v>
      </c>
      <c r="F20" s="158">
        <f>SUM(F8:F19)</f>
        <v>0</v>
      </c>
      <c r="G20" s="157" t="str">
        <f>IF($C$21&lt;&gt;0,H20/$C$21,"0,00%")</f>
        <v>0,00%</v>
      </c>
      <c r="H20" s="158">
        <f>SUM(H8:H19)</f>
        <v>0</v>
      </c>
      <c r="I20" s="157" t="str">
        <f>IF($C$21&lt;&gt;0,J20/$C$21,"0,00%")</f>
        <v>0,00%</v>
      </c>
      <c r="J20" s="158">
        <f>SUM(J8:J19)</f>
        <v>0</v>
      </c>
      <c r="K20" s="157" t="str">
        <f>IF($C$21&lt;&gt;0,L20/$C$21,"0,00%")</f>
        <v>0,00%</v>
      </c>
      <c r="L20" s="158">
        <f>SUM(L8:L19)</f>
        <v>0</v>
      </c>
      <c r="M20" s="159">
        <f>SUM(M8:M19)</f>
        <v>0</v>
      </c>
      <c r="O20" s="12"/>
    </row>
    <row r="21" spans="1:15">
      <c r="A21" s="153" t="s">
        <v>179</v>
      </c>
      <c r="B21" s="154"/>
      <c r="C21" s="158">
        <f>SUM(C8:C19)</f>
        <v>0</v>
      </c>
      <c r="D21" s="160">
        <f>SUM(D8:D20)</f>
        <v>0</v>
      </c>
      <c r="E21" s="157" t="str">
        <f>IF($C$21&lt;&gt;0,F21/$C$21,"0,00%")</f>
        <v>0,00%</v>
      </c>
      <c r="F21" s="158">
        <f>F20</f>
        <v>0</v>
      </c>
      <c r="G21" s="157" t="str">
        <f>IF($C$21&lt;&gt;0,H21/$C$21,"0,00%")</f>
        <v>0,00%</v>
      </c>
      <c r="H21" s="158">
        <f>F21+H20</f>
        <v>0</v>
      </c>
      <c r="I21" s="157" t="str">
        <f>IF($C$21&lt;&gt;0,J21/$C$21,"0,00%")</f>
        <v>0,00%</v>
      </c>
      <c r="J21" s="158">
        <f>H21+J20</f>
        <v>0</v>
      </c>
      <c r="K21" s="157" t="str">
        <f>IF($C$21&lt;&gt;0,L21/$C$21,"0,00%")</f>
        <v>0,00%</v>
      </c>
      <c r="L21" s="158">
        <f>J21+L20</f>
        <v>0</v>
      </c>
      <c r="M21" s="159">
        <f>M20</f>
        <v>0</v>
      </c>
    </row>
    <row r="22" spans="1:15" ht="15" thickBot="1">
      <c r="A22" s="161" t="s">
        <v>188</v>
      </c>
      <c r="B22" s="162"/>
      <c r="C22" s="162"/>
      <c r="D22" s="162"/>
      <c r="E22" s="162"/>
      <c r="F22" s="162"/>
      <c r="G22" s="162"/>
      <c r="H22" s="162"/>
      <c r="I22" s="162"/>
      <c r="J22" s="162"/>
      <c r="K22" s="162"/>
      <c r="L22" s="162"/>
      <c r="M22" s="163"/>
    </row>
    <row r="23" spans="1:15" ht="54" customHeight="1">
      <c r="A23" s="165" t="s">
        <v>189</v>
      </c>
      <c r="B23" s="166"/>
      <c r="C23" s="166"/>
      <c r="D23" s="166"/>
      <c r="E23" s="166"/>
      <c r="F23" s="166"/>
      <c r="G23" s="166"/>
      <c r="H23" s="166"/>
      <c r="I23" s="166"/>
      <c r="J23" s="166"/>
      <c r="K23" s="166"/>
      <c r="L23" s="166"/>
      <c r="M23" s="167"/>
    </row>
    <row r="24" spans="1:15" ht="56.25" customHeight="1" thickBot="1">
      <c r="A24" s="168" t="s">
        <v>190</v>
      </c>
      <c r="B24" s="169"/>
      <c r="C24" s="169"/>
      <c r="D24" s="169"/>
      <c r="E24" s="169"/>
      <c r="F24" s="169"/>
      <c r="G24" s="169"/>
      <c r="H24" s="169"/>
      <c r="I24" s="169"/>
      <c r="J24" s="169"/>
      <c r="K24" s="169"/>
      <c r="L24" s="169"/>
      <c r="M24" s="170"/>
    </row>
  </sheetData>
  <mergeCells count="26">
    <mergeCell ref="B5:H5"/>
    <mergeCell ref="C6:C7"/>
    <mergeCell ref="D6:D7"/>
    <mergeCell ref="E6:F6"/>
    <mergeCell ref="C20:D20"/>
    <mergeCell ref="I4:K4"/>
    <mergeCell ref="L3:M3"/>
    <mergeCell ref="A24:M24"/>
    <mergeCell ref="A1:M1"/>
    <mergeCell ref="M6:M7"/>
    <mergeCell ref="A20:B20"/>
    <mergeCell ref="A21:B21"/>
    <mergeCell ref="A22:M22"/>
    <mergeCell ref="A23:M23"/>
    <mergeCell ref="G6:H6"/>
    <mergeCell ref="I6:J6"/>
    <mergeCell ref="K6:L6"/>
    <mergeCell ref="A6:A7"/>
    <mergeCell ref="B6:B7"/>
    <mergeCell ref="A2:M2"/>
    <mergeCell ref="B3:H3"/>
    <mergeCell ref="B4:H4"/>
    <mergeCell ref="L5:M5"/>
    <mergeCell ref="L4:M4"/>
    <mergeCell ref="I3:K3"/>
    <mergeCell ref="I5:K5"/>
  </mergeCells>
  <dataValidations count="1">
    <dataValidation type="list" allowBlank="1" showInputMessage="1" showErrorMessage="1" sqref="L4" xr:uid="{C3708336-6CD9-45C0-AFD0-3E5C49F714C4}">
      <formula1>$I$8:$J$8</formula1>
    </dataValidation>
  </dataValidations>
  <printOptions horizontalCentered="1" verticalCentered="1"/>
  <pageMargins left="0.19685039370078741" right="0.19685039370078741" top="0.98425196850393704" bottom="0.98425196850393704" header="0.51181102362204722" footer="0.51181102362204722"/>
  <pageSetup paperSize="9" scale="6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3</vt:i4>
      </vt:variant>
    </vt:vector>
  </HeadingPairs>
  <TitlesOfParts>
    <vt:vector size="5" baseType="lpstr">
      <vt:lpstr>PLANILHA</vt:lpstr>
      <vt:lpstr>CRONOGRAMA</vt:lpstr>
      <vt:lpstr>CRONOGRAMA!Area_de_impressao</vt:lpstr>
      <vt:lpstr>PLANILHA!Area_de_impressao</vt:lpstr>
      <vt:lpstr>PLANILHA!Titulos_de_impressao</vt:lpstr>
    </vt:vector>
  </TitlesOfParts>
  <Company>Setop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Setop</dc:creator>
  <cp:lastModifiedBy>Thiago Andrade</cp:lastModifiedBy>
  <cp:lastPrinted>2023-04-26T18:15:41Z</cp:lastPrinted>
  <dcterms:created xsi:type="dcterms:W3CDTF">2006-09-22T13:55:22Z</dcterms:created>
  <dcterms:modified xsi:type="dcterms:W3CDTF">2023-05-03T19:08:47Z</dcterms:modified>
</cp:coreProperties>
</file>