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codeName="EstaPastaDeTrabalho" defaultThemeVersion="124226"/>
  <mc:AlternateContent xmlns:mc="http://schemas.openxmlformats.org/markup-compatibility/2006">
    <mc:Choice Requires="x15">
      <x15ac:absPath xmlns:x15ac="http://schemas.microsoft.com/office/spreadsheetml/2010/11/ac" url="G:\Meu Drive\DEMANDAS\PIRAUBA\PROJETOS-RECURSOS DIVERSOS-VALE-EMENDA ESPECIAL-RP\2023\LOTE 01- JOÃO GROPPO, CENTRO\Nova Licitação\DOC TECNICA\"/>
    </mc:Choice>
  </mc:AlternateContent>
  <xr:revisionPtr revIDLastSave="0" documentId="13_ncr:1_{C764EAA1-FED2-4B78-89D1-F421C0B30029}" xr6:coauthVersionLast="47" xr6:coauthVersionMax="47" xr10:uidLastSave="{00000000-0000-0000-0000-000000000000}"/>
  <bookViews>
    <workbookView xWindow="-120" yWindow="-120" windowWidth="29040" windowHeight="15720" xr2:uid="{00000000-000D-0000-FFFF-FFFF00000000}"/>
  </bookViews>
  <sheets>
    <sheet name="Planilha Não Desonerada" sheetId="13" r:id="rId1"/>
    <sheet name="Cronograma" sheetId="4" r:id="rId2"/>
  </sheets>
  <externalReferences>
    <externalReference r:id="rId3"/>
  </externalReferences>
  <definedNames>
    <definedName name="____sub1" localSheetId="0">#N/A</definedName>
    <definedName name="____sub1">#N/A</definedName>
    <definedName name="____sub2" localSheetId="0">#N/A</definedName>
    <definedName name="____sub2">#N/A</definedName>
    <definedName name="____sub3" localSheetId="0">#N/A</definedName>
    <definedName name="____sub3">#N/A</definedName>
    <definedName name="_Fill" localSheetId="0" hidden="1">#N/A</definedName>
    <definedName name="_Fill" hidden="1">#N/A</definedName>
    <definedName name="_xlnm._FilterDatabase" localSheetId="0" hidden="1">#N/A</definedName>
    <definedName name="_Key1" localSheetId="0" hidden="1">#N/A</definedName>
    <definedName name="_Key1" hidden="1">#N/A</definedName>
    <definedName name="_Key2" localSheetId="0" hidden="1">#N/A</definedName>
    <definedName name="_Key2" hidden="1">#N/A</definedName>
    <definedName name="_Order1" hidden="1">255</definedName>
    <definedName name="_Order2" hidden="1">255</definedName>
    <definedName name="_Sort" localSheetId="0" hidden="1">#N/A</definedName>
    <definedName name="_Sort" hidden="1">#N/A</definedName>
    <definedName name="_sub1" localSheetId="1">#N/A</definedName>
    <definedName name="_sub2" localSheetId="1">#N/A</definedName>
    <definedName name="_sub3" localSheetId="1">#N/A</definedName>
    <definedName name="a" localSheetId="1">#N/A</definedName>
    <definedName name="a" localSheetId="0">#N/A</definedName>
    <definedName name="a">#N/A</definedName>
    <definedName name="AA" localSheetId="1" hidden="1">{#N/A,#N/A,FALSE,"ALVENARIA";#N/A,#N/A,FALSE,"BLOCOS";#N/A,#N/A,FALSE,"CINTAS";#N/A,#N/A,FALSE,"CORTINA";#N/A,#N/A,FALSE,"LAJES";#N/A,#N/A,FALSE,"PILARES";#N/A,#N/A,FALSE,"VIGAS"}</definedName>
    <definedName name="AA" hidden="1">{#N/A,#N/A,FALSE,"ALVENARIA";#N/A,#N/A,FALSE,"BLOCOS";#N/A,#N/A,FALSE,"CINTAS";#N/A,#N/A,FALSE,"CORTINA";#N/A,#N/A,FALSE,"LAJES";#N/A,#N/A,FALSE,"PILARES";#N/A,#N/A,FALSE,"VIGAS"}</definedName>
    <definedName name="ABC">#N/A</definedName>
    <definedName name="ademir" hidden="1">{#N/A,#N/A,FALSE,"Cronograma";#N/A,#N/A,FALSE,"Cronogr. 2"}</definedName>
    <definedName name="AREA" localSheetId="1">#N/A</definedName>
    <definedName name="AREA" localSheetId="0">#N/A</definedName>
    <definedName name="AREA">#N/A</definedName>
    <definedName name="_xlnm.Print_Area" localSheetId="1">Cronograma!$A$1:$K$42</definedName>
    <definedName name="_xlnm.Print_Area" localSheetId="0">'Planilha Não Desonerada'!$A$1:$I$99</definedName>
    <definedName name="B" localSheetId="1">#N/A</definedName>
    <definedName name="B" localSheetId="0">#N/A</definedName>
    <definedName name="B">#N/A</definedName>
    <definedName name="BDI" localSheetId="1">#N/A</definedName>
    <definedName name="BDI" localSheetId="0">#N/A</definedName>
    <definedName name="BDI">#N/A</definedName>
    <definedName name="bosta" hidden="1">{#N/A,#N/A,FALSE,"Cronograma";#N/A,#N/A,FALSE,"Cronogr. 2"}</definedName>
    <definedName name="CA´L" hidden="1">{#N/A,#N/A,FALSE,"Cronograma";#N/A,#N/A,FALSE,"Cronogr. 2"}</definedName>
    <definedName name="CalculoFossa20" localSheetId="1" hidden="1">{#N/A,#N/A,FALSE,"ALVENARIA";#N/A,#N/A,FALSE,"BLOCOS";#N/A,#N/A,FALSE,"CINTAS";#N/A,#N/A,FALSE,"CORTINA";#N/A,#N/A,FALSE,"LAJES";#N/A,#N/A,FALSE,"PILARES";#N/A,#N/A,FALSE,"VIGAS"}</definedName>
    <definedName name="CalculoFossa20" hidden="1">{#N/A,#N/A,FALSE,"ALVENARIA";#N/A,#N/A,FALSE,"BLOCOS";#N/A,#N/A,FALSE,"CINTAS";#N/A,#N/A,FALSE,"CORTINA";#N/A,#N/A,FALSE,"LAJES";#N/A,#N/A,FALSE,"PILARES";#N/A,#N/A,FALSE,"VIGAS"}</definedName>
    <definedName name="Cedro1COMPLETO" localSheetId="1" hidden="1">{#N/A,#N/A,FALSE,"ALVENARIA";#N/A,#N/A,FALSE,"BLOCOS";#N/A,#N/A,FALSE,"CINTAS";#N/A,#N/A,FALSE,"CORTINA";#N/A,#N/A,FALSE,"LAJES";#N/A,#N/A,FALSE,"PILARES";#N/A,#N/A,FALSE,"VIGAS"}</definedName>
    <definedName name="Cedro1COMPLETO" hidden="1">{#N/A,#N/A,FALSE,"ALVENARIA";#N/A,#N/A,FALSE,"BLOCOS";#N/A,#N/A,FALSE,"CINTAS";#N/A,#N/A,FALSE,"CORTINA";#N/A,#N/A,FALSE,"LAJES";#N/A,#N/A,FALSE,"PILARES";#N/A,#N/A,FALSE,"VIGAS"}</definedName>
    <definedName name="ciclovia" localSheetId="1" hidden="1">{#N/A,#N/A,FALSE,"ALVENARIA";#N/A,#N/A,FALSE,"BLOCOS";#N/A,#N/A,FALSE,"CINTAS";#N/A,#N/A,FALSE,"CORTINA";#N/A,#N/A,FALSE,"LAJES";#N/A,#N/A,FALSE,"PILARES";#N/A,#N/A,FALSE,"VIGAS"}</definedName>
    <definedName name="ciclovia" hidden="1">{#N/A,#N/A,FALSE,"ALVENARIA";#N/A,#N/A,FALSE,"BLOCOS";#N/A,#N/A,FALSE,"CINTAS";#N/A,#N/A,FALSE,"CORTINA";#N/A,#N/A,FALSE,"LAJES";#N/A,#N/A,FALSE,"PILARES";#N/A,#N/A,FALSE,"VIGAS"}</definedName>
    <definedName name="ciclovia2" localSheetId="1" hidden="1">{#N/A,#N/A,FALSE,"ALVENARIA";#N/A,#N/A,FALSE,"BLOCOS";#N/A,#N/A,FALSE,"CINTAS";#N/A,#N/A,FALSE,"CORTINA";#N/A,#N/A,FALSE,"LAJES";#N/A,#N/A,FALSE,"PILARES";#N/A,#N/A,FALSE,"VIGAS"}</definedName>
    <definedName name="ciclovia2" hidden="1">{#N/A,#N/A,FALSE,"ALVENARIA";#N/A,#N/A,FALSE,"BLOCOS";#N/A,#N/A,FALSE,"CINTAS";#N/A,#N/A,FALSE,"CORTINA";#N/A,#N/A,FALSE,"LAJES";#N/A,#N/A,FALSE,"PILARES";#N/A,#N/A,FALSE,"VIGAS"}</definedName>
    <definedName name="ciclovia3" localSheetId="1" hidden="1">{#N/A,#N/A,FALSE,"ALVENARIA";#N/A,#N/A,FALSE,"BLOCOS";#N/A,#N/A,FALSE,"CINTAS";#N/A,#N/A,FALSE,"CORTINA";#N/A,#N/A,FALSE,"LAJES";#N/A,#N/A,FALSE,"PILARES";#N/A,#N/A,FALSE,"VIGAS"}</definedName>
    <definedName name="ciclovia3" hidden="1">{#N/A,#N/A,FALSE,"ALVENARIA";#N/A,#N/A,FALSE,"BLOCOS";#N/A,#N/A,FALSE,"CINTAS";#N/A,#N/A,FALSE,"CORTINA";#N/A,#N/A,FALSE,"LAJES";#N/A,#N/A,FALSE,"PILARES";#N/A,#N/A,FALSE,"VIGAS"}</definedName>
    <definedName name="ciclovia4" localSheetId="1" hidden="1">{#N/A,#N/A,FALSE,"ALVENARIA";#N/A,#N/A,FALSE,"BLOCOS";#N/A,#N/A,FALSE,"CINTAS";#N/A,#N/A,FALSE,"CORTINA";#N/A,#N/A,FALSE,"LAJES";#N/A,#N/A,FALSE,"PILARES";#N/A,#N/A,FALSE,"VIGAS"}</definedName>
    <definedName name="ciclovia4" hidden="1">{#N/A,#N/A,FALSE,"ALVENARIA";#N/A,#N/A,FALSE,"BLOCOS";#N/A,#N/A,FALSE,"CINTAS";#N/A,#N/A,FALSE,"CORTINA";#N/A,#N/A,FALSE,"LAJES";#N/A,#N/A,FALSE,"PILARES";#N/A,#N/A,FALSE,"VIGAS"}</definedName>
    <definedName name="ciclovia5" localSheetId="1" hidden="1">{#N/A,#N/A,FALSE,"ALVENARIA";#N/A,#N/A,FALSE,"BLOCOS";#N/A,#N/A,FALSE,"CINTAS";#N/A,#N/A,FALSE,"CORTINA";#N/A,#N/A,FALSE,"LAJES";#N/A,#N/A,FALSE,"PILARES";#N/A,#N/A,FALSE,"VIGAS"}</definedName>
    <definedName name="ciclovia5" hidden="1">{#N/A,#N/A,FALSE,"ALVENARIA";#N/A,#N/A,FALSE,"BLOCOS";#N/A,#N/A,FALSE,"CINTAS";#N/A,#N/A,FALSE,"CORTINA";#N/A,#N/A,FALSE,"LAJES";#N/A,#N/A,FALSE,"PILARES";#N/A,#N/A,FALSE,"VIGAS"}</definedName>
    <definedName name="ciclovia6" localSheetId="1" hidden="1">{#N/A,#N/A,FALSE,"ALVENARIA";#N/A,#N/A,FALSE,"BLOCOS";#N/A,#N/A,FALSE,"CINTAS";#N/A,#N/A,FALSE,"CORTINA";#N/A,#N/A,FALSE,"LAJES";#N/A,#N/A,FALSE,"PILARES";#N/A,#N/A,FALSE,"VIGAS"}</definedName>
    <definedName name="ciclovia6" hidden="1">{#N/A,#N/A,FALSE,"ALVENARIA";#N/A,#N/A,FALSE,"BLOCOS";#N/A,#N/A,FALSE,"CINTAS";#N/A,#N/A,FALSE,"CORTINA";#N/A,#N/A,FALSE,"LAJES";#N/A,#N/A,FALSE,"PILARES";#N/A,#N/A,FALSE,"VIGAS"}</definedName>
    <definedName name="ciclovia7" localSheetId="1" hidden="1">{#N/A,#N/A,FALSE,"ALVENARIA";#N/A,#N/A,FALSE,"BLOCOS";#N/A,#N/A,FALSE,"CINTAS";#N/A,#N/A,FALSE,"CORTINA";#N/A,#N/A,FALSE,"LAJES";#N/A,#N/A,FALSE,"PILARES";#N/A,#N/A,FALSE,"VIGAS"}</definedName>
    <definedName name="ciclovia7" hidden="1">{#N/A,#N/A,FALSE,"ALVENARIA";#N/A,#N/A,FALSE,"BLOCOS";#N/A,#N/A,FALSE,"CINTAS";#N/A,#N/A,FALSE,"CORTINA";#N/A,#N/A,FALSE,"LAJES";#N/A,#N/A,FALSE,"PILARES";#N/A,#N/A,FALSE,"VIGAS"}</definedName>
    <definedName name="ciclovia8" localSheetId="1" hidden="1">{#N/A,#N/A,FALSE,"ALVENARIA";#N/A,#N/A,FALSE,"BLOCOS";#N/A,#N/A,FALSE,"CINTAS";#N/A,#N/A,FALSE,"CORTINA";#N/A,#N/A,FALSE,"LAJES";#N/A,#N/A,FALSE,"PILARES";#N/A,#N/A,FALSE,"VIGAS"}</definedName>
    <definedName name="ciclovia8" hidden="1">{#N/A,#N/A,FALSE,"ALVENARIA";#N/A,#N/A,FALSE,"BLOCOS";#N/A,#N/A,FALSE,"CINTAS";#N/A,#N/A,FALSE,"CORTINA";#N/A,#N/A,FALSE,"LAJES";#N/A,#N/A,FALSE,"PILARES";#N/A,#N/A,FALSE,"VIGAS"}</definedName>
    <definedName name="concorrentes" hidden="1">{#N/A,#N/A,FALSE,"Cronograma";#N/A,#N/A,FALSE,"Cronogr. 2"}</definedName>
    <definedName name="cotação" localSheetId="1" hidden="1">{#N/A,#N/A,FALSE,"ALVENARIA";#N/A,#N/A,FALSE,"BLOCOS";#N/A,#N/A,FALSE,"CINTAS";#N/A,#N/A,FALSE,"CORTINA";#N/A,#N/A,FALSE,"LAJES";#N/A,#N/A,FALSE,"PILARES";#N/A,#N/A,FALSE,"VIGAS"}</definedName>
    <definedName name="cotação" hidden="1">{#N/A,#N/A,FALSE,"ALVENARIA";#N/A,#N/A,FALSE,"BLOCOS";#N/A,#N/A,FALSE,"CINTAS";#N/A,#N/A,FALSE,"CORTINA";#N/A,#N/A,FALSE,"LAJES";#N/A,#N/A,FALSE,"PILARES";#N/A,#N/A,FALSE,"VIGAS"}</definedName>
    <definedName name="ddd" localSheetId="1" hidden="1">{#N/A,#N/A,FALSE,"ALVENARIA";#N/A,#N/A,FALSE,"BLOCOS";#N/A,#N/A,FALSE,"CINTAS";#N/A,#N/A,FALSE,"CORTINA";#N/A,#N/A,FALSE,"LAJES";#N/A,#N/A,FALSE,"PILARES";#N/A,#N/A,FALSE,"VIGAS"}</definedName>
    <definedName name="ddd" hidden="1">{#N/A,#N/A,FALSE,"ALVENARIA";#N/A,#N/A,FALSE,"BLOCOS";#N/A,#N/A,FALSE,"CINTAS";#N/A,#N/A,FALSE,"CORTINA";#N/A,#N/A,FALSE,"LAJES";#N/A,#N/A,FALSE,"PILARES";#N/A,#N/A,FALSE,"VIGAS"}</definedName>
    <definedName name="DOLAR">[1]INSUMOS!$G$8</definedName>
    <definedName name="EMPRESAS">#N/A</definedName>
    <definedName name="Excel_BuiltIn_Print_Area_2" localSheetId="0">#N/A</definedName>
    <definedName name="Excel_BuiltIn_Print_Area_2">#N/A</definedName>
    <definedName name="Excel_BuiltIn_Print_Area_2_1" localSheetId="0">#N/A</definedName>
    <definedName name="Excel_BuiltIn_Print_Area_2_1">#N/A</definedName>
    <definedName name="Excel_BuiltIn_Print_Area_2_1_1" localSheetId="0">#N/A</definedName>
    <definedName name="Excel_BuiltIn_Print_Area_2_1_1">#N/A</definedName>
    <definedName name="Excel_BuiltIn_Print_Area_2_1_1_1" localSheetId="0">#N/A</definedName>
    <definedName name="Excel_BuiltIn_Print_Area_2_1_1_1">#N/A</definedName>
    <definedName name="Excel_BuiltIn_Print_Area_4" localSheetId="0">#N/A</definedName>
    <definedName name="Excel_BuiltIn_Print_Area_4">#N/A</definedName>
    <definedName name="Fossa20" localSheetId="1" hidden="1">{#N/A,#N/A,FALSE,"ALVENARIA";#N/A,#N/A,FALSE,"BLOCOS";#N/A,#N/A,FALSE,"CINTAS";#N/A,#N/A,FALSE,"CORTINA";#N/A,#N/A,FALSE,"LAJES";#N/A,#N/A,FALSE,"PILARES";#N/A,#N/A,FALSE,"VIGAS"}</definedName>
    <definedName name="Fossa20" hidden="1">{#N/A,#N/A,FALSE,"ALVENARIA";#N/A,#N/A,FALSE,"BLOCOS";#N/A,#N/A,FALSE,"CINTAS";#N/A,#N/A,FALSE,"CORTINA";#N/A,#N/A,FALSE,"LAJES";#N/A,#N/A,FALSE,"PILARES";#N/A,#N/A,FALSE,"VIGAS"}</definedName>
    <definedName name="fran" localSheetId="1" hidden="1">{#N/A,#N/A,FALSE,"ALVENARIA";#N/A,#N/A,FALSE,"BLOCOS";#N/A,#N/A,FALSE,"CINTAS";#N/A,#N/A,FALSE,"CORTINA";#N/A,#N/A,FALSE,"LAJES";#N/A,#N/A,FALSE,"PILARES";#N/A,#N/A,FALSE,"VIGAS"}</definedName>
    <definedName name="fran" hidden="1">{#N/A,#N/A,FALSE,"ALVENARIA";#N/A,#N/A,FALSE,"BLOCOS";#N/A,#N/A,FALSE,"CINTAS";#N/A,#N/A,FALSE,"CORTINA";#N/A,#N/A,FALSE,"LAJES";#N/A,#N/A,FALSE,"PILARES";#N/A,#N/A,FALSE,"VIGAS"}</definedName>
    <definedName name="INDICES">#N/A</definedName>
    <definedName name="mac" localSheetId="1" hidden="1">{#N/A,#N/A,FALSE,"ALVENARIA";#N/A,#N/A,FALSE,"BLOCOS";#N/A,#N/A,FALSE,"CINTAS";#N/A,#N/A,FALSE,"CORTINA";#N/A,#N/A,FALSE,"LAJES";#N/A,#N/A,FALSE,"PILARES";#N/A,#N/A,FALSE,"VIGAS"}</definedName>
    <definedName name="mac" hidden="1">{#N/A,#N/A,FALSE,"ALVENARIA";#N/A,#N/A,FALSE,"BLOCOS";#N/A,#N/A,FALSE,"CINTAS";#N/A,#N/A,FALSE,"CORTINA";#N/A,#N/A,FALSE,"LAJES";#N/A,#N/A,FALSE,"PILARES";#N/A,#N/A,FALSE,"VIGAS"}</definedName>
    <definedName name="MACAHDO" localSheetId="1" hidden="1">{#N/A,#N/A,FALSE,"ALVENARIA";#N/A,#N/A,FALSE,"BLOCOS";#N/A,#N/A,FALSE,"CINTAS";#N/A,#N/A,FALSE,"CORTINA";#N/A,#N/A,FALSE,"LAJES";#N/A,#N/A,FALSE,"PILARES";#N/A,#N/A,FALSE,"VIGAS"}</definedName>
    <definedName name="MACAHDO" hidden="1">{#N/A,#N/A,FALSE,"ALVENARIA";#N/A,#N/A,FALSE,"BLOCOS";#N/A,#N/A,FALSE,"CINTAS";#N/A,#N/A,FALSE,"CORTINA";#N/A,#N/A,FALSE,"LAJES";#N/A,#N/A,FALSE,"PILARES";#N/A,#N/A,FALSE,"VIGAS"}</definedName>
    <definedName name="MACHADO" localSheetId="1" hidden="1">{#N/A,#N/A,FALSE,"ALVENARIA";#N/A,#N/A,FALSE,"BLOCOS";#N/A,#N/A,FALSE,"CINTAS";#N/A,#N/A,FALSE,"CORTINA";#N/A,#N/A,FALSE,"LAJES";#N/A,#N/A,FALSE,"PILARES";#N/A,#N/A,FALSE,"VIGAS"}</definedName>
    <definedName name="MACHADO" hidden="1">{#N/A,#N/A,FALSE,"ALVENARIA";#N/A,#N/A,FALSE,"BLOCOS";#N/A,#N/A,FALSE,"CINTAS";#N/A,#N/A,FALSE,"CORTINA";#N/A,#N/A,FALSE,"LAJES";#N/A,#N/A,FALSE,"PILARES";#N/A,#N/A,FALSE,"VIGAS"}</definedName>
    <definedName name="noo" localSheetId="1" hidden="1">{#N/A,#N/A,FALSE,"ALVENARIA";#N/A,#N/A,FALSE,"BLOCOS";#N/A,#N/A,FALSE,"CINTAS";#N/A,#N/A,FALSE,"CORTINA";#N/A,#N/A,FALSE,"LAJES";#N/A,#N/A,FALSE,"PILARES";#N/A,#N/A,FALSE,"VIGAS"}</definedName>
    <definedName name="noo" hidden="1">{#N/A,#N/A,FALSE,"ALVENARIA";#N/A,#N/A,FALSE,"BLOCOS";#N/A,#N/A,FALSE,"CINTAS";#N/A,#N/A,FALSE,"CORTINA";#N/A,#N/A,FALSE,"LAJES";#N/A,#N/A,FALSE,"PILARES";#N/A,#N/A,FALSE,"VIGAS"}</definedName>
    <definedName name="obra" localSheetId="1">#N/A</definedName>
    <definedName name="obra" localSheetId="0">#N/A</definedName>
    <definedName name="obra">#N/A</definedName>
    <definedName name="obra1" localSheetId="1">#N/A</definedName>
    <definedName name="obra1" localSheetId="0">#N/A</definedName>
    <definedName name="obra1">#N/A</definedName>
    <definedName name="obra2" localSheetId="1">#N/A</definedName>
    <definedName name="obra2" localSheetId="0">#N/A</definedName>
    <definedName name="obra2">#N/A</definedName>
    <definedName name="obra3" localSheetId="1">#N/A</definedName>
    <definedName name="obra3" localSheetId="0">#N/A</definedName>
    <definedName name="obra3">#N/A</definedName>
    <definedName name="obra4" localSheetId="1">#N/A</definedName>
    <definedName name="obra4" localSheetId="0">#N/A</definedName>
    <definedName name="obra4">#N/A</definedName>
    <definedName name="obra5" localSheetId="1">#N/A</definedName>
    <definedName name="obra5" localSheetId="0">#N/A</definedName>
    <definedName name="obra5">#N/A</definedName>
    <definedName name="orcamento" localSheetId="1" hidden="1">{#N/A,#N/A,FALSE,"ALVENARIA";#N/A,#N/A,FALSE,"BLOCOS";#N/A,#N/A,FALSE,"CINTAS";#N/A,#N/A,FALSE,"CORTINA";#N/A,#N/A,FALSE,"LAJES";#N/A,#N/A,FALSE,"PILARES";#N/A,#N/A,FALSE,"VIGAS"}</definedName>
    <definedName name="orcamento" hidden="1">{#N/A,#N/A,FALSE,"ALVENARIA";#N/A,#N/A,FALSE,"BLOCOS";#N/A,#N/A,FALSE,"CINTAS";#N/A,#N/A,FALSE,"CORTINA";#N/A,#N/A,FALSE,"LAJES";#N/A,#N/A,FALSE,"PILARES";#N/A,#N/A,FALSE,"VIGAS"}</definedName>
    <definedName name="P.1" localSheetId="1">#N/A</definedName>
    <definedName name="P.1" localSheetId="0">#N/A</definedName>
    <definedName name="P.1">#N/A</definedName>
    <definedName name="P.10" localSheetId="1">#N/A</definedName>
    <definedName name="P.10" localSheetId="0">#N/A</definedName>
    <definedName name="P.10">#N/A</definedName>
    <definedName name="P.11" localSheetId="1">#N/A</definedName>
    <definedName name="P.11" localSheetId="0">#N/A</definedName>
    <definedName name="P.11">#N/A</definedName>
    <definedName name="P.12" localSheetId="1">#N/A</definedName>
    <definedName name="P.12" localSheetId="0">#N/A</definedName>
    <definedName name="P.12">#N/A</definedName>
    <definedName name="P.13" localSheetId="1">#N/A</definedName>
    <definedName name="P.13" localSheetId="0">#N/A</definedName>
    <definedName name="P.13">#N/A</definedName>
    <definedName name="P.14" localSheetId="1">#N/A</definedName>
    <definedName name="P.14" localSheetId="0">#N/A</definedName>
    <definedName name="P.14">#N/A</definedName>
    <definedName name="P.15" localSheetId="1">#N/A</definedName>
    <definedName name="P.15" localSheetId="0">#N/A</definedName>
    <definedName name="P.15">#N/A</definedName>
    <definedName name="P.2" localSheetId="1">#N/A</definedName>
    <definedName name="P.2" localSheetId="0">#N/A</definedName>
    <definedName name="P.2">#N/A</definedName>
    <definedName name="P.3" localSheetId="1">#N/A</definedName>
    <definedName name="P.3" localSheetId="0">#N/A</definedName>
    <definedName name="P.3">#N/A</definedName>
    <definedName name="P.4" localSheetId="1">#N/A</definedName>
    <definedName name="P.4" localSheetId="0">#N/A</definedName>
    <definedName name="P.4">#N/A</definedName>
    <definedName name="P.5" localSheetId="1">#N/A</definedName>
    <definedName name="P.5" localSheetId="0">#N/A</definedName>
    <definedName name="P.5">#N/A</definedName>
    <definedName name="P.6" localSheetId="1">#N/A</definedName>
    <definedName name="P.6" localSheetId="0">#N/A</definedName>
    <definedName name="P.6">#N/A</definedName>
    <definedName name="P.7" localSheetId="1">#N/A</definedName>
    <definedName name="P.7" localSheetId="0">#N/A</definedName>
    <definedName name="P.7">#N/A</definedName>
    <definedName name="P.8" localSheetId="1">#N/A</definedName>
    <definedName name="P.8" localSheetId="0">#N/A</definedName>
    <definedName name="P.8">#N/A</definedName>
    <definedName name="P.9" localSheetId="1">#N/A</definedName>
    <definedName name="P.9" localSheetId="0">#N/A</definedName>
    <definedName name="P.9">#N/A</definedName>
    <definedName name="Pedreiro_de_acabamento">[1]INSUMOS!$B$11</definedName>
    <definedName name="Popular" hidden="1">{#N/A,#N/A,FALSE,"Cronograma";#N/A,#N/A,FALSE,"Cronogr. 2"}</definedName>
    <definedName name="PP1.1" localSheetId="1">#N/A</definedName>
    <definedName name="PP1.1" localSheetId="0">#N/A</definedName>
    <definedName name="PP1.1">#N/A</definedName>
    <definedName name="PP1.10" localSheetId="1">#N/A</definedName>
    <definedName name="PP1.10" localSheetId="0">#N/A</definedName>
    <definedName name="PP1.10">#N/A</definedName>
    <definedName name="PP1.11" localSheetId="1">#N/A</definedName>
    <definedName name="PP1.11" localSheetId="0">#N/A</definedName>
    <definedName name="PP1.11">#N/A</definedName>
    <definedName name="PP1.12" localSheetId="1">#N/A</definedName>
    <definedName name="PP1.12" localSheetId="0">#N/A</definedName>
    <definedName name="PP1.12">#N/A</definedName>
    <definedName name="PP1.13" localSheetId="1">#N/A</definedName>
    <definedName name="PP1.13" localSheetId="0">#N/A</definedName>
    <definedName name="PP1.13">#N/A</definedName>
    <definedName name="PP1.14" localSheetId="1">#N/A</definedName>
    <definedName name="PP1.14" localSheetId="0">#N/A</definedName>
    <definedName name="PP1.14">#N/A</definedName>
    <definedName name="PP1.15" localSheetId="1">#N/A</definedName>
    <definedName name="PP1.15" localSheetId="0">#N/A</definedName>
    <definedName name="PP1.15">#N/A</definedName>
    <definedName name="PP1.2" localSheetId="1">#N/A</definedName>
    <definedName name="PP1.2" localSheetId="0">#N/A</definedName>
    <definedName name="PP1.2">#N/A</definedName>
    <definedName name="PP1.3" localSheetId="1">#N/A</definedName>
    <definedName name="PP1.3" localSheetId="0">#N/A</definedName>
    <definedName name="PP1.3">#N/A</definedName>
    <definedName name="PP1.4" localSheetId="1">#N/A</definedName>
    <definedName name="PP1.4" localSheetId="0">#N/A</definedName>
    <definedName name="PP1.4">#N/A</definedName>
    <definedName name="PP1.5" localSheetId="1">#N/A</definedName>
    <definedName name="PP1.5" localSheetId="0">#N/A</definedName>
    <definedName name="PP1.5">#N/A</definedName>
    <definedName name="PP1.6" localSheetId="1">#N/A</definedName>
    <definedName name="PP1.6" localSheetId="0">#N/A</definedName>
    <definedName name="PP1.6">#N/A</definedName>
    <definedName name="PP1.7" localSheetId="1">#N/A</definedName>
    <definedName name="PP1.7" localSheetId="0">#N/A</definedName>
    <definedName name="PP1.7">#N/A</definedName>
    <definedName name="PP1.8" localSheetId="1">#N/A</definedName>
    <definedName name="PP1.8" localSheetId="0">#N/A</definedName>
    <definedName name="PP1.8">#N/A</definedName>
    <definedName name="PP1.9" localSheetId="1">#N/A</definedName>
    <definedName name="PP1.9" localSheetId="0">#N/A</definedName>
    <definedName name="PP1.9">#N/A</definedName>
    <definedName name="rio" hidden="1">{#N/A,#N/A,FALSE,"Cronograma";#N/A,#N/A,FALSE,"Cronogr. 2"}</definedName>
    <definedName name="ss" hidden="1">{#N/A,#N/A,FALSE,"Cronograma";#N/A,#N/A,FALSE,"Cronogr. 2"}</definedName>
    <definedName name="T.1" localSheetId="1">#N/A</definedName>
    <definedName name="T.1" localSheetId="0">#N/A</definedName>
    <definedName name="T.1">#N/A</definedName>
    <definedName name="T.10" localSheetId="1">#N/A</definedName>
    <definedName name="T.10" localSheetId="0">#N/A</definedName>
    <definedName name="T.10">#N/A</definedName>
    <definedName name="T.11" localSheetId="1">#N/A</definedName>
    <definedName name="T.11" localSheetId="0">#N/A</definedName>
    <definedName name="T.11">#N/A</definedName>
    <definedName name="T.12" localSheetId="1">#N/A</definedName>
    <definedName name="T.12" localSheetId="0">#N/A</definedName>
    <definedName name="T.12">#N/A</definedName>
    <definedName name="T.13" localSheetId="1">#N/A</definedName>
    <definedName name="T.13" localSheetId="0">#N/A</definedName>
    <definedName name="T.13">#N/A</definedName>
    <definedName name="T.14" localSheetId="1">#N/A</definedName>
    <definedName name="T.14" localSheetId="0">#N/A</definedName>
    <definedName name="T.14">#N/A</definedName>
    <definedName name="T.15" localSheetId="1">#N/A</definedName>
    <definedName name="T.15" localSheetId="0">#N/A</definedName>
    <definedName name="T.15">#N/A</definedName>
    <definedName name="T.2" localSheetId="1">#N/A</definedName>
    <definedName name="T.2" localSheetId="0">#N/A</definedName>
    <definedName name="T.2">#N/A</definedName>
    <definedName name="T.3" localSheetId="1">#N/A</definedName>
    <definedName name="T.3" localSheetId="0">#N/A</definedName>
    <definedName name="T.3">#N/A</definedName>
    <definedName name="T.4" localSheetId="1">#N/A</definedName>
    <definedName name="T.4" localSheetId="0">#N/A</definedName>
    <definedName name="T.4">#N/A</definedName>
    <definedName name="T.5" localSheetId="1">#N/A</definedName>
    <definedName name="T.5" localSheetId="0">#N/A</definedName>
    <definedName name="T.5">#N/A</definedName>
    <definedName name="T.6" localSheetId="1">#N/A</definedName>
    <definedName name="T.6" localSheetId="0">#N/A</definedName>
    <definedName name="T.6">#N/A</definedName>
    <definedName name="T.7" localSheetId="1">#N/A</definedName>
    <definedName name="T.7" localSheetId="0">#N/A</definedName>
    <definedName name="T.7">#N/A</definedName>
    <definedName name="T.8" localSheetId="1">#N/A</definedName>
    <definedName name="T.8" localSheetId="0">#N/A</definedName>
    <definedName name="T.8">#N/A</definedName>
    <definedName name="T.9" localSheetId="1">#N/A</definedName>
    <definedName name="T.9" localSheetId="0">#N/A</definedName>
    <definedName name="T.9">#N/A</definedName>
    <definedName name="_xlnm.Print_Titles" localSheetId="0">#N/A</definedName>
    <definedName name="TOT.P" localSheetId="1">#N/A</definedName>
    <definedName name="TOT.P" localSheetId="0">#N/A</definedName>
    <definedName name="TOT.P">#N/A</definedName>
    <definedName name="TOT1.P" localSheetId="1">#N/A</definedName>
    <definedName name="TOT1.P" localSheetId="0">#N/A</definedName>
    <definedName name="TOT1.P">#N/A</definedName>
    <definedName name="TT.1" localSheetId="1">#N/A</definedName>
    <definedName name="TT.1" localSheetId="0">#N/A</definedName>
    <definedName name="TT.1">#N/A</definedName>
    <definedName name="TT.10" localSheetId="1">#N/A</definedName>
    <definedName name="TT.10" localSheetId="0">#N/A</definedName>
    <definedName name="TT.10">#N/A</definedName>
    <definedName name="TT.11" localSheetId="1">#N/A</definedName>
    <definedName name="TT.11" localSheetId="0">#N/A</definedName>
    <definedName name="TT.11">#N/A</definedName>
    <definedName name="TT.12" localSheetId="1">#N/A</definedName>
    <definedName name="TT.12" localSheetId="0">#N/A</definedName>
    <definedName name="TT.12">#N/A</definedName>
    <definedName name="TT.13" localSheetId="1">#N/A</definedName>
    <definedName name="TT.13" localSheetId="0">#N/A</definedName>
    <definedName name="TT.13">#N/A</definedName>
    <definedName name="TT.14" localSheetId="1">#N/A</definedName>
    <definedName name="TT.14" localSheetId="0">#N/A</definedName>
    <definedName name="TT.14">#N/A</definedName>
    <definedName name="TT.15" localSheetId="1">#N/A</definedName>
    <definedName name="TT.15" localSheetId="0">#N/A</definedName>
    <definedName name="TT.15">#N/A</definedName>
    <definedName name="TT.2" localSheetId="1">#N/A</definedName>
    <definedName name="TT.2" localSheetId="0">#N/A</definedName>
    <definedName name="TT.2">#N/A</definedName>
    <definedName name="TT.3" localSheetId="1">#N/A</definedName>
    <definedName name="TT.3" localSheetId="0">#N/A</definedName>
    <definedName name="TT.3">#N/A</definedName>
    <definedName name="TT.4" localSheetId="1">#N/A</definedName>
    <definedName name="TT.4" localSheetId="0">#N/A</definedName>
    <definedName name="TT.4">#N/A</definedName>
    <definedName name="TT.5" localSheetId="1">#N/A</definedName>
    <definedName name="TT.5" localSheetId="0">#N/A</definedName>
    <definedName name="TT.5">#N/A</definedName>
    <definedName name="TT.6" localSheetId="1">#N/A</definedName>
    <definedName name="TT.6" localSheetId="0">#N/A</definedName>
    <definedName name="TT.6">#N/A</definedName>
    <definedName name="TT.7" localSheetId="1">#N/A</definedName>
    <definedName name="TT.7" localSheetId="0">#N/A</definedName>
    <definedName name="TT.7">#N/A</definedName>
    <definedName name="TT.8" localSheetId="1">#N/A</definedName>
    <definedName name="TT.8" localSheetId="0">#N/A</definedName>
    <definedName name="TT.8">#N/A</definedName>
    <definedName name="TT.9" localSheetId="1">#N/A</definedName>
    <definedName name="TT.9" localSheetId="0">#N/A</definedName>
    <definedName name="TT.9">#N/A</definedName>
    <definedName name="wrn.Cronograma." hidden="1">{#N/A,#N/A,FALSE,"Cronograma";#N/A,#N/A,FALSE,"Cronogr. 2"}</definedName>
    <definedName name="wrn.GERAL." hidden="1">{#N/A,#N/A,FALSE,"ET-CAPA";#N/A,#N/A,FALSE,"ET-PAG1";#N/A,#N/A,FALSE,"ET-PAG2";#N/A,#N/A,FALSE,"ET-PAG3";#N/A,#N/A,FALSE,"ET-PAG4";#N/A,#N/A,FALSE,"ET-PAG5"}</definedName>
    <definedName name="wrn.mode_lev.xls." localSheetId="1" hidden="1">{#N/A,#N/A,FALSE,"ALVENARIA";#N/A,#N/A,FALSE,"BLOCOS";#N/A,#N/A,FALSE,"CINTAS";#N/A,#N/A,FALSE,"CORTINA";#N/A,#N/A,FALSE,"LAJES";#N/A,#N/A,FALSE,"PILARES";#N/A,#N/A,FALSE,"VIGAS"}</definedName>
    <definedName name="wrn.mode_lev.xls." hidden="1">{#N/A,#N/A,FALSE,"ALVENARIA";#N/A,#N/A,FALSE,"BLOCOS";#N/A,#N/A,FALSE,"CINTAS";#N/A,#N/A,FALSE,"CORTINA";#N/A,#N/A,FALSE,"LAJES";#N/A,#N/A,FALSE,"PILARES";#N/A,#N/A,FALSE,"VIGAS"}</definedName>
    <definedName name="wrn.PENDENCIAS." hidden="1">{#N/A,#N/A,FALSE,"GERAL";#N/A,#N/A,FALSE,"012-96";#N/A,#N/A,FALSE,"018-96";#N/A,#N/A,FALSE,"027-96";#N/A,#N/A,FALSE,"059-96";#N/A,#N/A,FALSE,"076-96";#N/A,#N/A,FALSE,"019-97";#N/A,#N/A,FALSE,"021-97";#N/A,#N/A,FALSE,"022-97";#N/A,#N/A,FALSE,"028-97"}</definedName>
    <definedName name="x" localSheetId="1" hidden="1">{#N/A,#N/A,FALSE,"ALVENARIA";#N/A,#N/A,FALSE,"BLOCOS";#N/A,#N/A,FALSE,"CINTAS";#N/A,#N/A,FALSE,"CORTINA";#N/A,#N/A,FALSE,"LAJES";#N/A,#N/A,FALSE,"PILARES";#N/A,#N/A,FALSE,"VIGAS"}</definedName>
    <definedName name="x" hidden="1">{#N/A,#N/A,FALSE,"ALVENARIA";#N/A,#N/A,FALSE,"BLOCOS";#N/A,#N/A,FALSE,"CINTAS";#N/A,#N/A,FALSE,"CORTINA";#N/A,#N/A,FALSE,"LAJES";#N/A,#N/A,FALSE,"PILARES";#N/A,#N/A,FALSE,"VIGAS"}</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83" i="13" l="1"/>
  <c r="I78" i="13"/>
  <c r="I75" i="13"/>
  <c r="I74" i="13" s="1"/>
  <c r="I73" i="13" s="1"/>
  <c r="I72" i="13"/>
  <c r="I69" i="13"/>
  <c r="I61" i="13"/>
  <c r="I57" i="13"/>
  <c r="I56" i="13"/>
  <c r="I54" i="13"/>
  <c r="I52" i="13"/>
  <c r="I49" i="13"/>
  <c r="I40" i="13"/>
  <c r="I36" i="13"/>
  <c r="I35" i="13"/>
  <c r="I33" i="13"/>
  <c r="I31" i="13"/>
  <c r="I28" i="13"/>
  <c r="I21" i="13"/>
  <c r="I17" i="13"/>
  <c r="I16" i="13"/>
  <c r="I13" i="13"/>
  <c r="I12" i="13" s="1"/>
  <c r="D32" i="4"/>
  <c r="M25" i="4"/>
  <c r="M27" i="4"/>
  <c r="N20" i="4"/>
  <c r="O20" i="4" s="1"/>
  <c r="G20" i="4"/>
  <c r="I20" i="4" s="1"/>
  <c r="K20" i="4" s="1"/>
  <c r="M20" i="4" s="1"/>
  <c r="N19" i="4"/>
  <c r="O19" i="4" s="1"/>
  <c r="G19" i="4"/>
  <c r="I19" i="4" s="1"/>
  <c r="K19" i="4" s="1"/>
  <c r="M19" i="4" s="1"/>
  <c r="N18" i="4"/>
  <c r="O18" i="4" s="1"/>
  <c r="G18" i="4"/>
  <c r="I18" i="4" s="1"/>
  <c r="K18" i="4" s="1"/>
  <c r="M18" i="4" s="1"/>
  <c r="N17" i="4"/>
  <c r="O17" i="4" s="1"/>
  <c r="N16" i="4"/>
  <c r="O16" i="4" s="1"/>
  <c r="G16" i="4"/>
  <c r="I16" i="4" s="1"/>
  <c r="K16" i="4" s="1"/>
  <c r="M16" i="4" s="1"/>
  <c r="N15" i="4"/>
  <c r="O15" i="4" s="1"/>
  <c r="G15" i="4"/>
  <c r="I15" i="4" s="1"/>
  <c r="K15" i="4" s="1"/>
  <c r="M15" i="4" s="1"/>
  <c r="N14" i="4"/>
  <c r="O14" i="4" s="1"/>
  <c r="G14" i="4"/>
  <c r="I14" i="4" s="1"/>
  <c r="K14" i="4" s="1"/>
  <c r="M14" i="4" s="1"/>
  <c r="N13" i="4"/>
  <c r="O13" i="4" s="1"/>
  <c r="G13" i="4"/>
  <c r="I13" i="4" s="1"/>
  <c r="K13" i="4" s="1"/>
  <c r="M13" i="4" s="1"/>
  <c r="N12" i="4"/>
  <c r="O12" i="4" s="1"/>
  <c r="G12" i="4"/>
  <c r="I12" i="4" s="1"/>
  <c r="K12" i="4" s="1"/>
  <c r="M12" i="4" s="1"/>
  <c r="N11" i="4"/>
  <c r="O11" i="4" s="1"/>
  <c r="G11" i="4"/>
  <c r="I11" i="4" s="1"/>
  <c r="K11" i="4" s="1"/>
  <c r="M11" i="4" s="1"/>
  <c r="N10" i="4"/>
  <c r="O10" i="4" s="1"/>
  <c r="H88" i="13"/>
  <c r="I88" i="13" s="1"/>
  <c r="H87" i="13"/>
  <c r="I87" i="13" s="1"/>
  <c r="H86" i="13"/>
  <c r="I86" i="13" s="1"/>
  <c r="H85" i="13"/>
  <c r="I85" i="13" s="1"/>
  <c r="H84" i="13"/>
  <c r="I84" i="13" s="1"/>
  <c r="I82" i="13" s="1"/>
  <c r="I81" i="13" s="1"/>
  <c r="H83" i="13"/>
  <c r="H80" i="13"/>
  <c r="I80" i="13" s="1"/>
  <c r="H79" i="13"/>
  <c r="I79" i="13" s="1"/>
  <c r="H78" i="13"/>
  <c r="H77" i="13"/>
  <c r="I77" i="13" s="1"/>
  <c r="H76" i="13"/>
  <c r="I76" i="13" s="1"/>
  <c r="H75" i="13"/>
  <c r="H72" i="13"/>
  <c r="H71" i="13"/>
  <c r="I71" i="13" s="1"/>
  <c r="H70" i="13"/>
  <c r="I70" i="13" s="1"/>
  <c r="H69" i="13"/>
  <c r="H68" i="13"/>
  <c r="I68" i="13" s="1"/>
  <c r="H67" i="13"/>
  <c r="I67" i="13" s="1"/>
  <c r="H64" i="13"/>
  <c r="I64" i="13" s="1"/>
  <c r="H63" i="13"/>
  <c r="I63" i="13" s="1"/>
  <c r="H62" i="13"/>
  <c r="I62" i="13" s="1"/>
  <c r="H61" i="13"/>
  <c r="H60" i="13"/>
  <c r="I60" i="13" s="1"/>
  <c r="H58" i="13"/>
  <c r="I58" i="13" s="1"/>
  <c r="H57" i="13"/>
  <c r="H56" i="13"/>
  <c r="H55" i="13"/>
  <c r="I55" i="13" s="1"/>
  <c r="H54" i="13"/>
  <c r="H52" i="13"/>
  <c r="H51" i="13"/>
  <c r="I51" i="13" s="1"/>
  <c r="H50" i="13"/>
  <c r="I50" i="13" s="1"/>
  <c r="H49" i="13"/>
  <c r="H48" i="13"/>
  <c r="I48" i="13" s="1"/>
  <c r="H46" i="13"/>
  <c r="I46" i="13" s="1"/>
  <c r="I45" i="13" s="1"/>
  <c r="H43" i="13"/>
  <c r="I43" i="13" s="1"/>
  <c r="H42" i="13"/>
  <c r="I42" i="13" s="1"/>
  <c r="H41" i="13"/>
  <c r="I41" i="13" s="1"/>
  <c r="H40" i="13"/>
  <c r="H39" i="13"/>
  <c r="I39" i="13" s="1"/>
  <c r="H37" i="13"/>
  <c r="I37" i="13" s="1"/>
  <c r="H36" i="13"/>
  <c r="H35" i="13"/>
  <c r="H34" i="13"/>
  <c r="I34" i="13" s="1"/>
  <c r="H33" i="13"/>
  <c r="H31" i="13"/>
  <c r="H30" i="13"/>
  <c r="I30" i="13" s="1"/>
  <c r="H29" i="13"/>
  <c r="I29" i="13" s="1"/>
  <c r="H28" i="13"/>
  <c r="H27" i="13"/>
  <c r="I27" i="13" s="1"/>
  <c r="H25" i="13"/>
  <c r="I25" i="13" s="1"/>
  <c r="H24" i="13"/>
  <c r="I24" i="13" s="1"/>
  <c r="H23" i="13"/>
  <c r="I23" i="13" s="1"/>
  <c r="H22" i="13"/>
  <c r="I22" i="13" s="1"/>
  <c r="I20" i="13" s="1"/>
  <c r="H21" i="13"/>
  <c r="H19" i="13"/>
  <c r="I19" i="13" s="1"/>
  <c r="H18" i="13"/>
  <c r="I18" i="13" s="1"/>
  <c r="H17" i="13"/>
  <c r="H16" i="13"/>
  <c r="H15" i="13"/>
  <c r="I15" i="13" s="1"/>
  <c r="I14" i="13" s="1"/>
  <c r="H13" i="13"/>
  <c r="I7" i="13"/>
  <c r="N21" i="4"/>
  <c r="O21" i="4" s="1"/>
  <c r="N27" i="4"/>
  <c r="O27" i="4" s="1"/>
  <c r="N25" i="4"/>
  <c r="O25" i="4" s="1"/>
  <c r="N24" i="4"/>
  <c r="O24" i="4" s="1"/>
  <c r="N23" i="4"/>
  <c r="O23" i="4" s="1"/>
  <c r="N22" i="4"/>
  <c r="O22" i="4" s="1"/>
  <c r="G27" i="4"/>
  <c r="I27" i="4" s="1"/>
  <c r="K27" i="4" s="1"/>
  <c r="B4" i="13"/>
  <c r="G21" i="4"/>
  <c r="I21" i="4" s="1"/>
  <c r="K21" i="4" s="1"/>
  <c r="M21" i="4" s="1"/>
  <c r="G23" i="4"/>
  <c r="I23" i="4" s="1"/>
  <c r="K23" i="4" s="1"/>
  <c r="M23" i="4" s="1"/>
  <c r="G25" i="4"/>
  <c r="I25" i="4" s="1"/>
  <c r="K25" i="4" s="1"/>
  <c r="I38" i="13" l="1"/>
  <c r="I59" i="13"/>
  <c r="I44" i="13"/>
  <c r="I66" i="13"/>
  <c r="I65" i="13" s="1"/>
  <c r="I26" i="13"/>
  <c r="I47" i="13"/>
  <c r="D23" i="4"/>
  <c r="D21" i="4"/>
  <c r="D27" i="4"/>
  <c r="I53" i="13"/>
  <c r="D20" i="4" s="1"/>
  <c r="D11" i="4"/>
  <c r="D18" i="4"/>
  <c r="D25" i="4"/>
  <c r="D19" i="4"/>
  <c r="D16" i="4"/>
  <c r="D14" i="4"/>
  <c r="D13" i="4"/>
  <c r="D12" i="4"/>
  <c r="I32" i="13" l="1"/>
  <c r="I11" i="13" s="1"/>
  <c r="I89" i="13" l="1"/>
  <c r="L29" i="4"/>
  <c r="D15" i="4"/>
  <c r="F29" i="4" s="1"/>
  <c r="H29" i="4" l="1"/>
  <c r="D29" i="4"/>
  <c r="E21" i="4" s="1"/>
  <c r="J29" i="4"/>
  <c r="E18" i="4"/>
  <c r="E27" i="4"/>
  <c r="E13" i="4"/>
  <c r="G29" i="4"/>
  <c r="E15" i="4"/>
  <c r="E16" i="4" l="1"/>
  <c r="E23" i="4"/>
  <c r="L28" i="4"/>
  <c r="E11" i="4"/>
  <c r="E20" i="4"/>
  <c r="E25" i="4"/>
  <c r="E12" i="4"/>
  <c r="E14" i="4"/>
  <c r="E19" i="4"/>
  <c r="J28" i="4"/>
  <c r="F28" i="4"/>
  <c r="H28" i="4"/>
  <c r="G28" i="4"/>
  <c r="E28" i="4"/>
  <c r="I29" i="4"/>
  <c r="I28" i="4" l="1"/>
  <c r="K29" i="4"/>
  <c r="M29" i="4" l="1"/>
  <c r="M28" i="4" s="1"/>
  <c r="K28"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Volpi</author>
  </authors>
  <commentList>
    <comment ref="A1" authorId="0" shapeId="0" xr:uid="{00000000-0006-0000-0000-000001000000}">
      <text>
        <r>
          <rPr>
            <b/>
            <sz val="9"/>
            <color indexed="81"/>
            <rFont val="Segoe UI"/>
            <family val="2"/>
          </rPr>
          <t>Volpi:</t>
        </r>
        <r>
          <rPr>
            <sz val="9"/>
            <color indexed="81"/>
            <rFont val="Segoe UI"/>
            <family val="2"/>
          </rPr>
          <t xml:space="preserve">
Inserir logo atravéns de imagem</t>
        </r>
      </text>
    </comment>
  </commentList>
</comments>
</file>

<file path=xl/sharedStrings.xml><?xml version="1.0" encoding="utf-8"?>
<sst xmlns="http://schemas.openxmlformats.org/spreadsheetml/2006/main" count="418" uniqueCount="159">
  <si>
    <t>ITEM</t>
  </si>
  <si>
    <t>CÓDIGO</t>
  </si>
  <si>
    <t>UNID.</t>
  </si>
  <si>
    <t>CRONOGRAMA FÍSICO-FINANCEIRO GLOBAL</t>
  </si>
  <si>
    <t>1 - IDENTIFICAÇÃO</t>
  </si>
  <si>
    <t xml:space="preserve">DISCRIMINAÇÃO  </t>
  </si>
  <si>
    <t>VALOR DOS SERVIÇOS</t>
  </si>
  <si>
    <t>PESO %</t>
  </si>
  <si>
    <t>SERVIÇOS A EXECUTAR</t>
  </si>
  <si>
    <t>MÊS 01</t>
  </si>
  <si>
    <t>MÊS 02</t>
  </si>
  <si>
    <t>MÊS 03</t>
  </si>
  <si>
    <t>MÊS 04</t>
  </si>
  <si>
    <t>SIMPL.%</t>
  </si>
  <si>
    <t>ACUM. %</t>
  </si>
  <si>
    <t>FONTE</t>
  </si>
  <si>
    <t>DESCRIÇÃO DOS SERVIÇOS</t>
  </si>
  <si>
    <t>QUANT.</t>
  </si>
  <si>
    <t>VALOR TOTAL C/BDI (R$)</t>
  </si>
  <si>
    <t>PLANILHA ORÇAMENTÁRIA DE CUSTOS</t>
  </si>
  <si>
    <t xml:space="preserve">LOCAL: </t>
  </si>
  <si>
    <t xml:space="preserve">FORMA DE EXECUÇÃO: </t>
  </si>
  <si>
    <t>BDI</t>
  </si>
  <si>
    <t xml:space="preserve">PRAZO DE EXECUÇÃO: </t>
  </si>
  <si>
    <t xml:space="preserve">REFERÊNCIA: </t>
  </si>
  <si>
    <t>ITENS / SUBITENS</t>
  </si>
  <si>
    <t xml:space="preserve">OBJETO: </t>
  </si>
  <si>
    <t>TOTAL GERAL</t>
  </si>
  <si>
    <t>PR. UNIT.(R$) S/ BDI</t>
  </si>
  <si>
    <t>MUNICÍPIO/UF:</t>
  </si>
  <si>
    <t xml:space="preserve">MUNICÍPIO/UF: </t>
  </si>
  <si>
    <t>TOTAL EM PERCENTUAL:</t>
  </si>
  <si>
    <t>TOTAL EM REAIS:</t>
  </si>
  <si>
    <t>1.1</t>
  </si>
  <si>
    <t>COMPOSIÇÃO</t>
  </si>
  <si>
    <t>2.1</t>
  </si>
  <si>
    <t>2.1.1</t>
  </si>
  <si>
    <t>PIRAUBA/ MG</t>
  </si>
  <si>
    <t>PAVIMENTAÇÃO DE VIAS URBANAS</t>
  </si>
  <si>
    <t xml:space="preserve">PAVIMENTAÇÃO </t>
  </si>
  <si>
    <t>BAIRRO JOÃO GROPPO</t>
  </si>
  <si>
    <t>MARGINAL OPEMÁ</t>
  </si>
  <si>
    <t>RUA DOS TUPIS</t>
  </si>
  <si>
    <t>RUA MARIA GERALDA VIEIRA</t>
  </si>
  <si>
    <t>RUA THEREZINHA VALADARES SOARES</t>
  </si>
  <si>
    <t>BAIRRO CENTRO</t>
  </si>
  <si>
    <t>RUA JOÃO ROQUE NETO</t>
  </si>
  <si>
    <t>RUA TOPÁZIO</t>
  </si>
  <si>
    <t>2.3</t>
  </si>
  <si>
    <t>2.3.1</t>
  </si>
  <si>
    <t>2.3.2</t>
  </si>
  <si>
    <t>2.4</t>
  </si>
  <si>
    <t>2.4.1</t>
  </si>
  <si>
    <t>M</t>
  </si>
  <si>
    <t>M2</t>
  </si>
  <si>
    <t>M3</t>
  </si>
  <si>
    <t>TXKM</t>
  </si>
  <si>
    <t>M3XKM</t>
  </si>
  <si>
    <t>SETOP</t>
  </si>
  <si>
    <t>ED-16660</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</si>
  <si>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</si>
  <si>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ED-7623</t>
  </si>
  <si>
    <t>EXECUÇÃO E APLICAÇÃO DE CONCRETO BETUMINOSO USINADO A QUENTE (CBUQ), MASSA COMERCIAL, INCLUINDO FORNECIMENTO E TRANSPORTE DOS AGREGADOS E MATERIAL BETUMINOSO, EXCLUSIVE TRANSPORTE DA MASSA ASFÁLTICA ATÉ A PISTA</t>
  </si>
  <si>
    <t>RO-51229</t>
  </si>
  <si>
    <t>PINTURA DE LIGAÇÃO (EXECUÇÃO E FORNECIMENTO DO MATERIAL BETUMINOSO, EXCLUSIVE TRANSPORTE DO MATERIAL BETUMINOSO)</t>
  </si>
  <si>
    <t>RO-41363</t>
  </si>
  <si>
    <t>TRANSPORTE DE CONCRETO BETUMINOSO USINADO A QUENTE. DISTÂNCIA MÉDIA DE TRANSPORTE DE 15,10 A 20,00 KM (DENSIDADE DE MATERIAL SOLTO)</t>
  </si>
  <si>
    <t>RO-41376</t>
  </si>
  <si>
    <t>TRANSPORTE DE MATERIAL DE QUALQUER NATUREZA. DISTÂNCIA MÉDIA DE TRANSPORTE &gt;= 50,10 KM</t>
  </si>
  <si>
    <t>SARJETA DE CONCRETO URBANO (SCU), TIPO 1, COM FCK 15 MPA, LARGURA DE 30CM COM INCLINAÇÃO DE 3%, ESP. 7CM, PADRÃO DEER-MG, EXCLUSIVE MEIO-FIO, INCLUSIVE ESCAVAÇÃO, APILAOMENTO E TRANSPORTE COM RETIRADA DO MATERIAL ESCAVADO (EM CAÇAMBA) (EMBAZADA EM ED-14762)</t>
  </si>
  <si>
    <t>SERVIÇOS PRELIMINARES</t>
  </si>
  <si>
    <t>1.1.1</t>
  </si>
  <si>
    <t>1.3</t>
  </si>
  <si>
    <t>1.3.1</t>
  </si>
  <si>
    <t>1.3.2</t>
  </si>
  <si>
    <t>1.3.3</t>
  </si>
  <si>
    <t>1.3.4</t>
  </si>
  <si>
    <t>1.3.5</t>
  </si>
  <si>
    <t>1.4</t>
  </si>
  <si>
    <t>1.4.1</t>
  </si>
  <si>
    <t>1.4.2</t>
  </si>
  <si>
    <t>1.5</t>
  </si>
  <si>
    <t>1.5.1</t>
  </si>
  <si>
    <t>1.5.2</t>
  </si>
  <si>
    <t>1.4.3</t>
  </si>
  <si>
    <t>1.4.4</t>
  </si>
  <si>
    <t>1.4.5</t>
  </si>
  <si>
    <t>1.5.3</t>
  </si>
  <si>
    <t>1.5.4</t>
  </si>
  <si>
    <t>1.5.5</t>
  </si>
  <si>
    <t>2.3.3</t>
  </si>
  <si>
    <t>2.3.4</t>
  </si>
  <si>
    <t>2.3.5</t>
  </si>
  <si>
    <t>2.4.2</t>
  </si>
  <si>
    <t>2.4.3</t>
  </si>
  <si>
    <t>2.4.4</t>
  </si>
  <si>
    <t>2.4.5</t>
  </si>
  <si>
    <t>1.2</t>
  </si>
  <si>
    <t>1.2.1</t>
  </si>
  <si>
    <t>1.2.2</t>
  </si>
  <si>
    <t>1.2.3</t>
  </si>
  <si>
    <t>1.2.4</t>
  </si>
  <si>
    <t>1.2.5</t>
  </si>
  <si>
    <t>[TIMBRE DA EMPRESA]</t>
  </si>
  <si>
    <t>EMPREITADA A PREÇO GLOBAL</t>
  </si>
  <si>
    <t>DATA DE PREENCHIMENTO</t>
  </si>
  <si>
    <t xml:space="preserve">&lt;--- Preencher percentual de BDI aplicado na proposta </t>
  </si>
  <si>
    <t>&lt;--- Preencher Data da Proposta</t>
  </si>
  <si>
    <t>PR. UNIT.(R$) C/ BDI</t>
  </si>
  <si>
    <t>[nome do engenheiro Responsável Técnico da empresa]</t>
  </si>
  <si>
    <t>[nome do Representante Legal da empresa]</t>
  </si>
  <si>
    <t>ENGENHEIRO CIVIL</t>
  </si>
  <si>
    <t>REPRESENTANTE LEGAL</t>
  </si>
  <si>
    <t>CREA XXXXXX/D</t>
  </si>
  <si>
    <t>BAIRRO SÃO SEBASTIÃO</t>
  </si>
  <si>
    <t>3.1</t>
  </si>
  <si>
    <t>RUA DO PICA-PAU</t>
  </si>
  <si>
    <t>3.1.1</t>
  </si>
  <si>
    <t>3.1.2</t>
  </si>
  <si>
    <t>3.1.3</t>
  </si>
  <si>
    <t>3.1.4</t>
  </si>
  <si>
    <t>3.1.5</t>
  </si>
  <si>
    <t>3.1.6</t>
  </si>
  <si>
    <t>RUA VEREADOR ISAÍAS FERREIRA COSTA</t>
  </si>
  <si>
    <t>4.1</t>
  </si>
  <si>
    <t>4.1.1</t>
  </si>
  <si>
    <t>4.1.2</t>
  </si>
  <si>
    <t>4.1.3</t>
  </si>
  <si>
    <t>4.1.4</t>
  </si>
  <si>
    <t>4.1.5</t>
  </si>
  <si>
    <t>4.1.6</t>
  </si>
  <si>
    <t>RUA DA ANTIGA ESTAÇÃO</t>
  </si>
  <si>
    <t>5.1</t>
  </si>
  <si>
    <t>5.1.1</t>
  </si>
  <si>
    <t>5.1.2</t>
  </si>
  <si>
    <t>5.1.3</t>
  </si>
  <si>
    <t>5.1.4</t>
  </si>
  <si>
    <t>5.1.5</t>
  </si>
  <si>
    <t>5.1.6</t>
  </si>
  <si>
    <t>1.6</t>
  </si>
  <si>
    <t>ACESSO</t>
  </si>
  <si>
    <t>1.6.1</t>
  </si>
  <si>
    <t>1.6.2</t>
  </si>
  <si>
    <t>1.6.3</t>
  </si>
  <si>
    <t>1.6.4</t>
  </si>
  <si>
    <t>1.6.5</t>
  </si>
  <si>
    <t>2.2</t>
  </si>
  <si>
    <t>2.2.1</t>
  </si>
  <si>
    <t>2.2.2</t>
  </si>
  <si>
    <t>2.2.3</t>
  </si>
  <si>
    <t>2.2.4</t>
  </si>
  <si>
    <t>2.2.5</t>
  </si>
  <si>
    <t>RUA JOSÉ DA SILVA</t>
  </si>
  <si>
    <t>SINAPI Composições e Insumos/OUTUBRO/2023 (DESONERADO) | SETOP Leste/AGOSTO-2023 (DESONERADO)</t>
  </si>
  <si>
    <t>DIVERSAS VIAS DO MUNICIPIO DE PIRAUBA</t>
  </si>
  <si>
    <t>Pirauba, [dia] de [mês] de 2023</t>
  </si>
  <si>
    <t>PAVIMENTAÇÃO DE DIVERSAS VIAS URBANAS</t>
  </si>
  <si>
    <t>3 meses</t>
  </si>
  <si>
    <t>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</si>
</sst>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44" formatCode="_-&quot;R$&quot;\ * #,##0.00_-;\-&quot;R$&quot;\ * #,##0.00_-;_-&quot;R$&quot;\ * &quot;-&quot;??_-;_-@_-"/>
    <numFmt numFmtId="43" formatCode="_-* #,##0.00_-;\-* #,##0.00_-;_-* &quot;-&quot;??_-;_-@_-"/>
    <numFmt numFmtId="164" formatCode="&quot;R$&quot;\ #,##0.00"/>
    <numFmt numFmtId="165" formatCode="_(* #,##0.00_);_(* \(#,##0.00\);_(* &quot;-&quot;??_);_(@_)"/>
    <numFmt numFmtId="166" formatCode="_(&quot;R$ &quot;* #,##0.00_);_(&quot;R$ &quot;* \(#,##0.00\);_(&quot;R$ &quot;* &quot;-&quot;??_);_(@_)"/>
    <numFmt numFmtId="167" formatCode="&quot;R$&quot;#,##0.00_);\(&quot;R$&quot;#,##0.00\)"/>
    <numFmt numFmtId="168" formatCode="&quot;R$ &quot;#,##0.00"/>
    <numFmt numFmtId="169" formatCode="_(* #,##0.0000_);_(* \(#,##0.0000\);_(* &quot;-&quot;??_);_(@_)"/>
    <numFmt numFmtId="170" formatCode="_([$€-2]* #,##0.00_);_([$€-2]* \(#,##0.00\);_([$€-2]* &quot;-&quot;??_)"/>
    <numFmt numFmtId="171" formatCode="#,##0.00&quot; &quot;;&quot; (&quot;#,##0.00&quot;)&quot;;&quot; -&quot;#&quot; &quot;;@&quot; &quot;"/>
    <numFmt numFmtId="172" formatCode="_-* #,##0.00\ _€_-;\-* #,##0.00\ _€_-;_-* &quot;-&quot;??\ _€_-;_-@_-"/>
    <numFmt numFmtId="173" formatCode="#\,##0."/>
    <numFmt numFmtId="174" formatCode="_(&quot;$&quot;* #,##0_);_(&quot;$&quot;* \(#,##0\);_(&quot;$&quot;* &quot;-&quot;_);_(@_)"/>
    <numFmt numFmtId="175" formatCode="_(&quot;$&quot;* #,##0.00_);_(&quot;$&quot;* \(#,##0.00\);_(&quot;$&quot;* &quot;-&quot;??_);_(@_)"/>
    <numFmt numFmtId="176" formatCode="\$#."/>
    <numFmt numFmtId="177" formatCode="#,##0.00&quot; &quot;;&quot;-&quot;#,##0.00&quot; &quot;;&quot; -&quot;#&quot; &quot;;@&quot; &quot;"/>
    <numFmt numFmtId="178" formatCode="#.00"/>
    <numFmt numFmtId="179" formatCode="0.00_)"/>
    <numFmt numFmtId="180" formatCode="%#.00"/>
    <numFmt numFmtId="181" formatCode="#\,##0.00"/>
    <numFmt numFmtId="182" formatCode="[$R$-416]&quot; &quot;#,##0.00;[Red]&quot;-&quot;[$R$-416]&quot; &quot;#,##0.00"/>
    <numFmt numFmtId="183" formatCode="#,"/>
    <numFmt numFmtId="184" formatCode="_(* #,##0_);_(* \(#,##0\);_(* &quot;-&quot;_);_(@_)"/>
    <numFmt numFmtId="185" formatCode="_-[$R$-416]\ * #,##0.00_-;\-[$R$-416]\ * #,##0.00_-;_-[$R$-416]\ * &quot;-&quot;??_-;_-@_-"/>
  </numFmts>
  <fonts count="67">
    <font>
      <sz val="11"/>
      <color theme="1"/>
      <name val="Calibri"/>
      <family val="2"/>
      <scheme val="minor"/>
    </font>
    <font>
      <sz val="10"/>
      <name val="Arial"/>
      <family val="2"/>
    </font>
    <font>
      <sz val="10"/>
      <name val="Times New Roman"/>
      <family val="1"/>
    </font>
    <font>
      <sz val="10"/>
      <name val="Arial"/>
      <family val="2"/>
    </font>
    <font>
      <sz val="10"/>
      <name val="Century Gothic"/>
      <family val="2"/>
    </font>
    <font>
      <b/>
      <sz val="10"/>
      <name val="Century Gothic"/>
      <family val="2"/>
    </font>
    <font>
      <sz val="9"/>
      <name val="Arial"/>
      <family val="2"/>
    </font>
    <font>
      <b/>
      <sz val="11"/>
      <color indexed="9"/>
      <name val="Calibri"/>
      <family val="2"/>
    </font>
    <font>
      <sz val="11"/>
      <color indexed="8"/>
      <name val="Calibri"/>
      <family val="2"/>
    </font>
    <font>
      <sz val="11"/>
      <color indexed="17"/>
      <name val="Calibri"/>
      <family val="2"/>
    </font>
    <font>
      <sz val="11"/>
      <color indexed="62"/>
      <name val="Calibri"/>
      <family val="2"/>
    </font>
    <font>
      <sz val="11"/>
      <color indexed="52"/>
      <name val="Calibri"/>
      <family val="2"/>
    </font>
    <font>
      <sz val="11"/>
      <color indexed="60"/>
      <name val="Calibri"/>
      <family val="2"/>
    </font>
    <font>
      <b/>
      <sz val="9"/>
      <name val="Times New Roman"/>
      <family val="1"/>
    </font>
    <font>
      <b/>
      <sz val="15"/>
      <color indexed="62"/>
      <name val="Calibri"/>
      <family val="2"/>
    </font>
    <font>
      <sz val="11"/>
      <color indexed="10"/>
      <name val="Calibri"/>
      <family val="2"/>
    </font>
    <font>
      <b/>
      <sz val="10"/>
      <name val="Arial"/>
      <family val="2"/>
    </font>
    <font>
      <sz val="11"/>
      <color indexed="8"/>
      <name val="Arial"/>
      <family val="2"/>
    </font>
    <font>
      <sz val="10"/>
      <color indexed="8"/>
      <name val="MS Sans Serif"/>
      <family val="2"/>
    </font>
    <font>
      <sz val="1"/>
      <color indexed="8"/>
      <name val="Courier"/>
      <family val="3"/>
    </font>
    <font>
      <u/>
      <sz val="6"/>
      <color indexed="36"/>
      <name val="MS Sans Serif"/>
      <family val="2"/>
    </font>
    <font>
      <sz val="8"/>
      <name val="Arial"/>
      <family val="2"/>
    </font>
    <font>
      <u/>
      <sz val="11"/>
      <color indexed="12"/>
      <name val="Arial"/>
      <family val="2"/>
    </font>
    <font>
      <sz val="10"/>
      <name val="Courier"/>
      <family val="3"/>
    </font>
    <font>
      <sz val="12"/>
      <name val="Times New Roman"/>
      <family val="1"/>
    </font>
    <font>
      <b/>
      <i/>
      <sz val="16"/>
      <name val="Helv"/>
    </font>
    <font>
      <b/>
      <sz val="14"/>
      <name val="Arial"/>
      <family val="2"/>
    </font>
    <font>
      <sz val="10"/>
      <name val="MS Sans Serif"/>
      <family val="2"/>
    </font>
    <font>
      <sz val="1"/>
      <color indexed="18"/>
      <name val="Courier"/>
      <family val="3"/>
    </font>
    <font>
      <b/>
      <sz val="1"/>
      <color indexed="8"/>
      <name val="Courier"/>
      <family val="3"/>
    </font>
    <font>
      <sz val="11"/>
      <name val="Century Gothic"/>
      <family val="2"/>
    </font>
    <font>
      <sz val="12"/>
      <name val="Century Gothic"/>
      <family val="2"/>
    </font>
    <font>
      <b/>
      <sz val="11"/>
      <name val="Century Gothic"/>
      <family val="2"/>
    </font>
    <font>
      <b/>
      <sz val="12"/>
      <name val="Century Gothic"/>
      <family val="2"/>
    </font>
    <font>
      <sz val="9"/>
      <name val="Century Gothic"/>
      <family val="2"/>
    </font>
    <font>
      <sz val="11"/>
      <name val="Calibri"/>
      <family val="2"/>
    </font>
    <font>
      <sz val="8"/>
      <name val="Calibri"/>
      <family val="2"/>
    </font>
    <font>
      <sz val="8"/>
      <name val="Calibri"/>
      <family val="2"/>
    </font>
    <font>
      <b/>
      <sz val="14"/>
      <name val="Century Gothic"/>
      <family val="2"/>
    </font>
    <font>
      <b/>
      <sz val="9"/>
      <color indexed="81"/>
      <name val="Segoe UI"/>
      <family val="2"/>
    </font>
    <font>
      <sz val="9"/>
      <color indexed="81"/>
      <name val="Segoe UI"/>
      <family val="2"/>
    </font>
    <font>
      <sz val="11"/>
      <color theme="1"/>
      <name val="Calibri"/>
      <family val="2"/>
      <scheme val="minor"/>
    </font>
    <font>
      <sz val="10"/>
      <color rgb="FF000000"/>
      <name val="Arial1"/>
    </font>
    <font>
      <sz val="11"/>
      <color rgb="FF000000"/>
      <name val="Calibri"/>
      <family val="2"/>
    </font>
    <font>
      <b/>
      <i/>
      <sz val="16"/>
      <color rgb="FF000000"/>
      <name val="Arial"/>
      <family val="2"/>
    </font>
    <font>
      <sz val="11"/>
      <color rgb="FF000000"/>
      <name val="Arial"/>
      <family val="2"/>
    </font>
    <font>
      <b/>
      <i/>
      <u/>
      <sz val="11"/>
      <color rgb="FF000000"/>
      <name val="Arial"/>
      <family val="2"/>
    </font>
    <font>
      <b/>
      <sz val="10"/>
      <name val="Calibri"/>
      <family val="2"/>
      <scheme val="minor"/>
    </font>
    <font>
      <b/>
      <sz val="10"/>
      <color rgb="FFFF0000"/>
      <name val="Calibri"/>
      <family val="2"/>
      <scheme val="minor"/>
    </font>
    <font>
      <sz val="10"/>
      <name val="Calibri"/>
      <family val="2"/>
      <scheme val="minor"/>
    </font>
    <font>
      <sz val="10"/>
      <color rgb="FFFF0000"/>
      <name val="Century Gothic"/>
      <family val="2"/>
    </font>
    <font>
      <b/>
      <sz val="10"/>
      <color rgb="FFFF0000"/>
      <name val="Century Gothic"/>
      <family val="2"/>
    </font>
    <font>
      <sz val="10"/>
      <color theme="0" tint="-0.34998626667073579"/>
      <name val="Century Gothic"/>
      <family val="2"/>
    </font>
    <font>
      <b/>
      <sz val="10"/>
      <color theme="0" tint="-0.34998626667073579"/>
      <name val="Century Gothic"/>
      <family val="2"/>
    </font>
    <font>
      <sz val="10"/>
      <color rgb="FFFF0000"/>
      <name val="Calibri"/>
      <family val="2"/>
      <scheme val="minor"/>
    </font>
    <font>
      <b/>
      <sz val="11"/>
      <name val="Calibri"/>
      <family val="2"/>
      <scheme val="minor"/>
    </font>
    <font>
      <b/>
      <sz val="8"/>
      <color rgb="FFFF0000"/>
      <name val="Century Gothic"/>
      <family val="2"/>
    </font>
    <font>
      <b/>
      <sz val="14"/>
      <color rgb="FFFF0000"/>
      <name val="Century Gothic"/>
      <family val="2"/>
    </font>
    <font>
      <sz val="14"/>
      <color rgb="FFFF0000"/>
      <name val="Century Gothic"/>
      <family val="2"/>
    </font>
    <font>
      <b/>
      <sz val="12"/>
      <name val="Calibri"/>
      <family val="2"/>
      <scheme val="minor"/>
    </font>
    <font>
      <sz val="10"/>
      <color theme="0"/>
      <name val="Calibri"/>
      <family val="2"/>
      <scheme val="minor"/>
    </font>
    <font>
      <b/>
      <sz val="12"/>
      <color rgb="FFFF0000"/>
      <name val="Calibri"/>
      <family val="2"/>
      <scheme val="minor"/>
    </font>
    <font>
      <sz val="12"/>
      <name val="Calibri"/>
      <family val="2"/>
      <scheme val="minor"/>
    </font>
    <font>
      <sz val="9"/>
      <name val="Calibri"/>
      <family val="2"/>
      <scheme val="minor"/>
    </font>
    <font>
      <b/>
      <sz val="9"/>
      <name val="Calibri"/>
      <family val="2"/>
      <scheme val="minor"/>
    </font>
    <font>
      <sz val="9"/>
      <color rgb="FFFF0000"/>
      <name val="Calibri"/>
      <family val="2"/>
      <scheme val="minor"/>
    </font>
    <font>
      <sz val="8"/>
      <color rgb="FFFF0000"/>
      <name val="Century Gothic"/>
      <family val="2"/>
    </font>
  </fonts>
  <fills count="17">
    <fill>
      <patternFill patternType="none"/>
    </fill>
    <fill>
      <patternFill patternType="gray125"/>
    </fill>
    <fill>
      <patternFill patternType="solid">
        <fgColor indexed="55"/>
        <bgColor indexed="23"/>
      </patternFill>
    </fill>
    <fill>
      <patternFill patternType="solid">
        <fgColor indexed="52"/>
        <bgColor indexed="64"/>
      </patternFill>
    </fill>
    <fill>
      <patternFill patternType="solid">
        <fgColor indexed="42"/>
        <bgColor indexed="41"/>
      </patternFill>
    </fill>
    <fill>
      <patternFill patternType="solid">
        <fgColor indexed="22"/>
        <bgColor indexed="64"/>
      </patternFill>
    </fill>
    <fill>
      <patternFill patternType="solid">
        <fgColor indexed="47"/>
        <bgColor indexed="22"/>
      </patternFill>
    </fill>
    <fill>
      <patternFill patternType="solid">
        <fgColor indexed="26"/>
        <bgColor indexed="64"/>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BF9EB"/>
        <bgColor indexed="64"/>
      </patternFill>
    </fill>
    <fill>
      <patternFill patternType="solid">
        <fgColor theme="0" tint="-0.249977111117893"/>
        <bgColor indexed="64"/>
      </patternFill>
    </fill>
    <fill>
      <patternFill patternType="solid">
        <fgColor rgb="FFB6B6B6"/>
        <bgColor indexed="64"/>
      </patternFill>
    </fill>
    <fill>
      <patternFill patternType="solid">
        <fgColor theme="0" tint="-0.34998626667073579"/>
        <bgColor indexed="64"/>
      </patternFill>
    </fill>
  </fills>
  <borders count="4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right/>
      <top/>
      <bottom style="thick">
        <color indexed="49"/>
      </bottom>
      <diagonal/>
    </border>
    <border>
      <left style="thin">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right style="medium">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s>
  <cellStyleXfs count="140">
    <xf numFmtId="0" fontId="0" fillId="0" borderId="0"/>
    <xf numFmtId="0" fontId="18" fillId="0" borderId="0"/>
    <xf numFmtId="0" fontId="42" fillId="0" borderId="0" applyNumberFormat="0" applyBorder="0" applyProtection="0"/>
    <xf numFmtId="0" fontId="42" fillId="0" borderId="0" applyNumberFormat="0" applyBorder="0" applyProtection="0"/>
    <xf numFmtId="0" fontId="7" fillId="2" borderId="2" applyNumberFormat="0" applyAlignment="0" applyProtection="0"/>
    <xf numFmtId="172" fontId="1" fillId="0" borderId="0" applyFont="0" applyFill="0" applyBorder="0" applyAlignment="0" applyProtection="0"/>
    <xf numFmtId="173" fontId="19" fillId="0" borderId="0">
      <protection locked="0"/>
    </xf>
    <xf numFmtId="0" fontId="16" fillId="3" borderId="4" applyFill="0" applyBorder="0" applyAlignment="0" applyProtection="0">
      <alignment vertical="center"/>
      <protection locked="0"/>
    </xf>
    <xf numFmtId="174" fontId="1" fillId="0" borderId="0" applyFont="0" applyFill="0" applyBorder="0" applyAlignment="0" applyProtection="0"/>
    <xf numFmtId="175" fontId="1" fillId="0" borderId="0" applyFont="0" applyFill="0" applyBorder="0" applyAlignment="0" applyProtection="0"/>
    <xf numFmtId="176" fontId="19" fillId="0" borderId="0">
      <protection locked="0"/>
    </xf>
    <xf numFmtId="0" fontId="19" fillId="0" borderId="0">
      <protection locked="0"/>
    </xf>
    <xf numFmtId="0" fontId="19" fillId="0" borderId="0">
      <protection locked="0"/>
    </xf>
    <xf numFmtId="170" fontId="1" fillId="0" borderId="0" applyFont="0" applyFill="0" applyBorder="0" applyAlignment="0" applyProtection="0"/>
    <xf numFmtId="171" fontId="42" fillId="0" borderId="0" applyBorder="0" applyProtection="0"/>
    <xf numFmtId="165" fontId="42" fillId="0" borderId="0" applyBorder="0" applyProtection="0"/>
    <xf numFmtId="0" fontId="8" fillId="0" borderId="0"/>
    <xf numFmtId="0" fontId="8" fillId="0" borderId="0"/>
    <xf numFmtId="0" fontId="43" fillId="0" borderId="0" applyNumberFormat="0" applyBorder="0" applyProtection="0"/>
    <xf numFmtId="0" fontId="8" fillId="0" borderId="0"/>
    <xf numFmtId="177" fontId="43" fillId="0" borderId="0" applyBorder="0" applyProtection="0"/>
    <xf numFmtId="178" fontId="19" fillId="0" borderId="0">
      <protection locked="0"/>
    </xf>
    <xf numFmtId="178" fontId="19" fillId="0" borderId="0">
      <protection locked="0"/>
    </xf>
    <xf numFmtId="0" fontId="20" fillId="0" borderId="0" applyNumberFormat="0" applyFill="0" applyBorder="0" applyAlignment="0" applyProtection="0">
      <alignment vertical="top"/>
      <protection locked="0"/>
    </xf>
    <xf numFmtId="0" fontId="9" fillId="4" borderId="0" applyNumberFormat="0" applyBorder="0" applyAlignment="0" applyProtection="0"/>
    <xf numFmtId="38" fontId="21" fillId="5" borderId="0" applyNumberFormat="0" applyBorder="0" applyAlignment="0" applyProtection="0"/>
    <xf numFmtId="0" fontId="44" fillId="0" borderId="0" applyNumberFormat="0" applyBorder="0" applyProtection="0">
      <alignment horizontal="center"/>
    </xf>
    <xf numFmtId="0" fontId="19" fillId="0" borderId="0">
      <protection locked="0"/>
    </xf>
    <xf numFmtId="0" fontId="19" fillId="0" borderId="0">
      <protection locked="0"/>
    </xf>
    <xf numFmtId="0" fontId="44" fillId="0" borderId="0" applyNumberFormat="0" applyBorder="0" applyProtection="0">
      <alignment horizontal="center" textRotation="90"/>
    </xf>
    <xf numFmtId="0" fontId="22" fillId="0" borderId="0" applyNumberFormat="0" applyFill="0" applyBorder="0" applyAlignment="0" applyProtection="0">
      <alignment vertical="top"/>
      <protection locked="0"/>
    </xf>
    <xf numFmtId="0" fontId="23" fillId="0" borderId="0"/>
    <xf numFmtId="0" fontId="10" fillId="6" borderId="1" applyNumberFormat="0" applyAlignment="0" applyProtection="0"/>
    <xf numFmtId="10" fontId="21" fillId="7" borderId="5" applyNumberFormat="0" applyBorder="0" applyAlignment="0" applyProtection="0"/>
    <xf numFmtId="0" fontId="11" fillId="0" borderId="3" applyNumberFormat="0" applyFill="0" applyAlignment="0" applyProtection="0"/>
    <xf numFmtId="0" fontId="1" fillId="0" borderId="0">
      <alignment horizontal="centerContinuous" vertical="justify"/>
    </xf>
    <xf numFmtId="0" fontId="24" fillId="0" borderId="0" applyAlignment="0">
      <alignment horizontal="center"/>
    </xf>
    <xf numFmtId="44" fontId="4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4" fontId="45" fillId="0" borderId="0" applyFont="0" applyFill="0" applyBorder="0" applyAlignment="0" applyProtection="0"/>
    <xf numFmtId="0" fontId="12" fillId="8" borderId="0" applyNumberFormat="0" applyBorder="0" applyAlignment="0" applyProtection="0"/>
    <xf numFmtId="179" fontId="25" fillId="0" borderId="0"/>
    <xf numFmtId="0" fontId="1" fillId="0" borderId="0"/>
    <xf numFmtId="0" fontId="1" fillId="0" borderId="0"/>
    <xf numFmtId="0" fontId="1" fillId="0" borderId="0"/>
    <xf numFmtId="0" fontId="41" fillId="0" borderId="0"/>
    <xf numFmtId="0" fontId="41" fillId="0" borderId="0"/>
    <xf numFmtId="0" fontId="1" fillId="0" borderId="0"/>
    <xf numFmtId="0" fontId="2" fillId="0" borderId="0"/>
    <xf numFmtId="0" fontId="1" fillId="0" borderId="0"/>
    <xf numFmtId="0" fontId="4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4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1" fillId="0" borderId="0"/>
    <xf numFmtId="0" fontId="45" fillId="0" borderId="0"/>
    <xf numFmtId="0" fontId="41" fillId="0" borderId="0"/>
    <xf numFmtId="0" fontId="41" fillId="0" borderId="0"/>
    <xf numFmtId="0" fontId="41" fillId="0" borderId="0"/>
    <xf numFmtId="0" fontId="41" fillId="0" borderId="0"/>
    <xf numFmtId="0" fontId="41" fillId="0" borderId="0"/>
    <xf numFmtId="0" fontId="1" fillId="0" borderId="0"/>
    <xf numFmtId="0" fontId="1" fillId="0" borderId="0"/>
    <xf numFmtId="0" fontId="1" fillId="0" borderId="0"/>
    <xf numFmtId="0" fontId="1" fillId="0" borderId="0"/>
    <xf numFmtId="0" fontId="1" fillId="0" borderId="0"/>
    <xf numFmtId="0" fontId="6" fillId="0" borderId="0"/>
    <xf numFmtId="0" fontId="26" fillId="0" borderId="0">
      <alignment horizontal="left" vertical="center" indent="12"/>
    </xf>
    <xf numFmtId="0" fontId="21" fillId="0" borderId="4" applyBorder="0">
      <alignment horizontal="left" vertical="center" wrapText="1" indent="2"/>
      <protection locked="0"/>
    </xf>
    <xf numFmtId="0" fontId="21" fillId="0" borderId="4" applyBorder="0">
      <alignment horizontal="left" vertical="center" wrapText="1" indent="3"/>
      <protection locked="0"/>
    </xf>
    <xf numFmtId="0" fontId="1" fillId="9" borderId="6" applyNumberFormat="0" applyAlignment="0" applyProtection="0"/>
    <xf numFmtId="10" fontId="1" fillId="0" borderId="0" applyFont="0" applyFill="0" applyBorder="0" applyAlignment="0" applyProtection="0"/>
    <xf numFmtId="180" fontId="19" fillId="0" borderId="0">
      <protection locked="0"/>
    </xf>
    <xf numFmtId="180" fontId="19" fillId="0" borderId="0">
      <protection locked="0"/>
    </xf>
    <xf numFmtId="181" fontId="19" fillId="0" borderId="0">
      <protection locked="0"/>
    </xf>
    <xf numFmtId="9" fontId="41"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41" fillId="0" borderId="0" applyFont="0" applyFill="0" applyBorder="0" applyAlignment="0" applyProtection="0"/>
    <xf numFmtId="0" fontId="46" fillId="0" borderId="0" applyNumberFormat="0" applyBorder="0" applyProtection="0"/>
    <xf numFmtId="182" fontId="46" fillId="0" borderId="0" applyBorder="0" applyProtection="0"/>
    <xf numFmtId="38" fontId="27" fillId="0" borderId="0" applyFont="0" applyFill="0" applyBorder="0" applyAlignment="0" applyProtection="0"/>
    <xf numFmtId="183" fontId="28" fillId="0" borderId="0">
      <protection locked="0"/>
    </xf>
    <xf numFmtId="169" fontId="1" fillId="0" borderId="0" applyFont="0" applyFill="0" applyBorder="0" applyAlignment="0" applyProtection="0"/>
    <xf numFmtId="165" fontId="1" fillId="0" borderId="0" applyFont="0" applyFill="0" applyBorder="0" applyAlignment="0" applyProtection="0"/>
    <xf numFmtId="169" fontId="3" fillId="0" borderId="0" applyFont="0" applyFill="0" applyBorder="0" applyAlignment="0" applyProtection="0"/>
    <xf numFmtId="165" fontId="1" fillId="0" borderId="0" applyFont="0" applyFill="0" applyBorder="0" applyAlignment="0" applyProtection="0"/>
    <xf numFmtId="164" fontId="17" fillId="0" borderId="0" applyFont="0" applyFill="0" applyBorder="0" applyAlignment="0" applyProtection="0"/>
    <xf numFmtId="184" fontId="2" fillId="0" borderId="0" applyFont="0" applyFill="0" applyBorder="0" applyAlignment="0" applyProtection="0"/>
    <xf numFmtId="0" fontId="27" fillId="0" borderId="0"/>
    <xf numFmtId="0" fontId="13" fillId="5" borderId="5">
      <alignment wrapText="1"/>
    </xf>
    <xf numFmtId="0" fontId="13" fillId="5" borderId="5">
      <alignment wrapText="1"/>
    </xf>
    <xf numFmtId="0" fontId="14" fillId="0" borderId="7" applyNumberFormat="0" applyFill="0" applyAlignment="0" applyProtection="0"/>
    <xf numFmtId="0" fontId="29" fillId="0" borderId="0">
      <protection locked="0"/>
    </xf>
    <xf numFmtId="0" fontId="29" fillId="0" borderId="0">
      <protection locked="0"/>
    </xf>
    <xf numFmtId="43" fontId="41" fillId="0" borderId="0" applyFont="0" applyFill="0" applyBorder="0" applyAlignment="0" applyProtection="0"/>
    <xf numFmtId="43" fontId="41" fillId="0" borderId="0" applyFont="0" applyFill="0" applyBorder="0" applyAlignment="0" applyProtection="0"/>
    <xf numFmtId="17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4" fontId="17"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3" fontId="41" fillId="0" borderId="0" applyFont="0" applyFill="0" applyBorder="0" applyAlignment="0" applyProtection="0"/>
    <xf numFmtId="43" fontId="41" fillId="0" borderId="0" applyFont="0" applyFill="0" applyBorder="0" applyAlignment="0" applyProtection="0"/>
    <xf numFmtId="165" fontId="2" fillId="0" borderId="0" applyFont="0" applyFill="0" applyBorder="0" applyAlignment="0" applyProtection="0"/>
    <xf numFmtId="0" fontId="15" fillId="0" borderId="0" applyNumberFormat="0" applyFill="0" applyBorder="0" applyAlignment="0" applyProtection="0"/>
  </cellStyleXfs>
  <cellXfs count="264">
    <xf numFmtId="0" fontId="0" fillId="0" borderId="0" xfId="0"/>
    <xf numFmtId="10" fontId="32" fillId="13" borderId="5" xfId="98" applyNumberFormat="1" applyFont="1" applyFill="1" applyBorder="1" applyAlignment="1" applyProtection="1">
      <alignment horizontal="center" vertical="center"/>
      <protection locked="0"/>
    </xf>
    <xf numFmtId="14" fontId="32" fillId="13" borderId="5" xfId="98" applyNumberFormat="1" applyFont="1" applyFill="1" applyBorder="1" applyAlignment="1" applyProtection="1">
      <alignment horizontal="center" vertical="center"/>
      <protection locked="0"/>
    </xf>
    <xf numFmtId="4" fontId="5" fillId="14" borderId="14" xfId="128" applyNumberFormat="1" applyFont="1" applyFill="1" applyBorder="1" applyAlignment="1" applyProtection="1">
      <alignment horizontal="center" vertical="center" wrapText="1"/>
    </xf>
    <xf numFmtId="44" fontId="5" fillId="14" borderId="15" xfId="37" applyFont="1" applyFill="1" applyBorder="1" applyAlignment="1" applyProtection="1">
      <alignment horizontal="center" vertical="center" wrapText="1"/>
    </xf>
    <xf numFmtId="44" fontId="5" fillId="15" borderId="17" xfId="37" applyFont="1" applyFill="1" applyBorder="1" applyAlignment="1" applyProtection="1">
      <alignment horizontal="left" vertical="center" wrapText="1"/>
    </xf>
    <xf numFmtId="44" fontId="33" fillId="12" borderId="17" xfId="37" applyFont="1" applyFill="1" applyBorder="1" applyAlignment="1" applyProtection="1">
      <alignment horizontal="center" vertical="center"/>
    </xf>
    <xf numFmtId="44" fontId="32" fillId="11" borderId="17" xfId="37" applyFont="1" applyFill="1" applyBorder="1" applyAlignment="1" applyProtection="1">
      <alignment horizontal="center" vertical="center"/>
    </xf>
    <xf numFmtId="44" fontId="38" fillId="12" borderId="17" xfId="37" applyFont="1" applyFill="1" applyBorder="1" applyAlignment="1" applyProtection="1">
      <alignment horizontal="center" vertical="center"/>
    </xf>
    <xf numFmtId="10" fontId="47" fillId="13" borderId="5" xfId="89" applyNumberFormat="1" applyFont="1" applyFill="1" applyBorder="1" applyAlignment="1" applyProtection="1">
      <alignment horizontal="center" vertical="center" wrapText="1"/>
      <protection locked="0"/>
    </xf>
    <xf numFmtId="43" fontId="60" fillId="0" borderId="0" xfId="123" applyFont="1" applyAlignment="1" applyProtection="1">
      <alignment vertical="center"/>
    </xf>
    <xf numFmtId="0" fontId="51" fillId="0" borderId="8" xfId="55" applyFont="1" applyBorder="1" applyAlignment="1" applyProtection="1">
      <alignment horizontal="center" vertical="center"/>
      <protection locked="0"/>
    </xf>
    <xf numFmtId="0" fontId="50" fillId="0" borderId="0" xfId="55" applyFont="1" applyAlignment="1" applyProtection="1">
      <alignment horizontal="center" vertical="center"/>
      <protection locked="0"/>
    </xf>
    <xf numFmtId="0" fontId="50" fillId="0" borderId="0" xfId="55" applyFont="1" applyAlignment="1" applyProtection="1">
      <alignment horizontal="left" vertical="center" wrapText="1"/>
      <protection locked="0"/>
    </xf>
    <xf numFmtId="4" fontId="50" fillId="0" borderId="0" xfId="128" applyNumberFormat="1" applyFont="1" applyFill="1" applyBorder="1" applyAlignment="1" applyProtection="1">
      <alignment horizontal="center" vertical="center"/>
      <protection locked="0"/>
    </xf>
    <xf numFmtId="44" fontId="50" fillId="0" borderId="0" xfId="128" applyNumberFormat="1" applyFont="1" applyFill="1" applyBorder="1" applyAlignment="1" applyProtection="1">
      <alignment vertical="center"/>
      <protection locked="0"/>
    </xf>
    <xf numFmtId="44" fontId="50" fillId="0" borderId="31" xfId="37" applyFont="1" applyFill="1" applyBorder="1" applyAlignment="1" applyProtection="1">
      <alignment vertical="center"/>
      <protection locked="0"/>
    </xf>
    <xf numFmtId="49" fontId="5" fillId="0" borderId="8" xfId="55" applyNumberFormat="1" applyFont="1" applyBorder="1" applyAlignment="1" applyProtection="1">
      <alignment horizontal="right" vertical="center"/>
      <protection locked="0"/>
    </xf>
    <xf numFmtId="49" fontId="4" fillId="0" borderId="0" xfId="55" applyNumberFormat="1" applyFont="1" applyAlignment="1" applyProtection="1">
      <alignment horizontal="right" vertical="center"/>
      <protection locked="0"/>
    </xf>
    <xf numFmtId="49" fontId="5" fillId="0" borderId="0" xfId="55" applyNumberFormat="1" applyFont="1" applyAlignment="1" applyProtection="1">
      <alignment horizontal="left" vertical="center" wrapText="1"/>
      <protection locked="0"/>
    </xf>
    <xf numFmtId="49" fontId="5" fillId="0" borderId="0" xfId="55" applyNumberFormat="1" applyFont="1" applyAlignment="1" applyProtection="1">
      <alignment horizontal="center" vertical="center"/>
      <protection locked="0"/>
    </xf>
    <xf numFmtId="4" fontId="5" fillId="0" borderId="0" xfId="55" applyNumberFormat="1" applyFont="1" applyAlignment="1" applyProtection="1">
      <alignment horizontal="center" vertical="center"/>
      <protection locked="0"/>
    </xf>
    <xf numFmtId="44" fontId="5" fillId="0" borderId="0" xfId="55" applyNumberFormat="1" applyFont="1" applyAlignment="1" applyProtection="1">
      <alignment horizontal="right" vertical="center"/>
      <protection locked="0"/>
    </xf>
    <xf numFmtId="44" fontId="5" fillId="0" borderId="31" xfId="37" applyFont="1" applyFill="1" applyBorder="1" applyAlignment="1" applyProtection="1">
      <alignment vertical="center"/>
      <protection locked="0"/>
    </xf>
    <xf numFmtId="0" fontId="5" fillId="0" borderId="8" xfId="55" applyFont="1" applyBorder="1" applyAlignment="1" applyProtection="1">
      <alignment horizontal="center"/>
      <protection locked="0"/>
    </xf>
    <xf numFmtId="0" fontId="4" fillId="0" borderId="0" xfId="55" applyFont="1" applyAlignment="1" applyProtection="1">
      <alignment horizontal="center"/>
      <protection locked="0"/>
    </xf>
    <xf numFmtId="44" fontId="4" fillId="0" borderId="31" xfId="37" applyFont="1" applyFill="1" applyBorder="1" applyAlignment="1" applyProtection="1">
      <alignment vertical="center"/>
      <protection locked="0"/>
    </xf>
    <xf numFmtId="44" fontId="30" fillId="0" borderId="31" xfId="37" applyFont="1" applyBorder="1" applyAlignment="1" applyProtection="1">
      <alignment horizontal="center"/>
      <protection locked="0"/>
    </xf>
    <xf numFmtId="0" fontId="4" fillId="0" borderId="0" xfId="78" applyFont="1" applyAlignment="1" applyProtection="1">
      <alignment horizontal="center"/>
      <protection locked="0"/>
    </xf>
    <xf numFmtId="0" fontId="5" fillId="0" borderId="32" xfId="55" applyFont="1" applyBorder="1" applyAlignment="1" applyProtection="1">
      <alignment horizontal="center" vertical="center"/>
      <protection locked="0"/>
    </xf>
    <xf numFmtId="0" fontId="4" fillId="0" borderId="29" xfId="55" applyFont="1" applyBorder="1" applyAlignment="1" applyProtection="1">
      <alignment horizontal="left" vertical="center" wrapText="1"/>
      <protection locked="0"/>
    </xf>
    <xf numFmtId="0" fontId="4" fillId="0" borderId="29" xfId="55" applyFont="1" applyBorder="1" applyAlignment="1" applyProtection="1">
      <alignment horizontal="center" vertical="center"/>
      <protection locked="0"/>
    </xf>
    <xf numFmtId="4" fontId="4" fillId="0" borderId="29" xfId="55" applyNumberFormat="1" applyFont="1" applyBorder="1" applyAlignment="1" applyProtection="1">
      <alignment horizontal="center" vertical="center"/>
      <protection locked="0"/>
    </xf>
    <xf numFmtId="0" fontId="4" fillId="0" borderId="29" xfId="55" applyFont="1" applyBorder="1" applyAlignment="1" applyProtection="1">
      <alignment vertical="center"/>
      <protection locked="0"/>
    </xf>
    <xf numFmtId="44" fontId="34" fillId="0" borderId="33" xfId="37" applyFont="1" applyBorder="1" applyAlignment="1" applyProtection="1">
      <alignment horizontal="center"/>
      <protection locked="0"/>
    </xf>
    <xf numFmtId="0" fontId="50" fillId="0" borderId="0" xfId="0" applyFont="1" applyProtection="1">
      <protection locked="0"/>
    </xf>
    <xf numFmtId="0" fontId="4" fillId="0" borderId="0" xfId="55" applyFont="1" applyAlignment="1" applyProtection="1">
      <alignment horizontal="left" vertical="center" wrapText="1"/>
      <protection locked="0"/>
    </xf>
    <xf numFmtId="0" fontId="4" fillId="0" borderId="0" xfId="55" applyFont="1" applyAlignment="1" applyProtection="1">
      <alignment horizontal="center" vertical="center"/>
      <protection locked="0"/>
    </xf>
    <xf numFmtId="4" fontId="4" fillId="0" borderId="0" xfId="55" applyNumberFormat="1" applyFont="1" applyAlignment="1" applyProtection="1">
      <alignment horizontal="center" vertical="center"/>
      <protection locked="0"/>
    </xf>
    <xf numFmtId="0" fontId="4" fillId="0" borderId="0" xfId="55" applyFont="1" applyAlignment="1" applyProtection="1">
      <alignment vertical="center"/>
      <protection locked="0"/>
    </xf>
    <xf numFmtId="44" fontId="34" fillId="0" borderId="31" xfId="37" applyFont="1" applyBorder="1" applyAlignment="1" applyProtection="1">
      <alignment horizontal="center"/>
      <protection locked="0"/>
    </xf>
    <xf numFmtId="0" fontId="5" fillId="0" borderId="8" xfId="55" applyFont="1" applyBorder="1" applyAlignment="1" applyProtection="1">
      <alignment horizontal="center" vertical="center"/>
      <protection locked="0"/>
    </xf>
    <xf numFmtId="2" fontId="50" fillId="10" borderId="0" xfId="89" applyNumberFormat="1" applyFont="1" applyFill="1" applyProtection="1">
      <protection locked="0"/>
    </xf>
    <xf numFmtId="44" fontId="4" fillId="0" borderId="5" xfId="37" applyFont="1" applyFill="1" applyBorder="1" applyAlignment="1" applyProtection="1">
      <alignment horizontal="center" vertical="center" wrapText="1"/>
    </xf>
    <xf numFmtId="165" fontId="4" fillId="0" borderId="0" xfId="128" applyNumberFormat="1" applyFont="1" applyFill="1" applyAlignment="1" applyProtection="1">
      <alignment vertical="center"/>
    </xf>
    <xf numFmtId="2" fontId="55" fillId="16" borderId="16" xfId="89" applyNumberFormat="1" applyFont="1" applyFill="1" applyBorder="1" applyAlignment="1" applyProtection="1">
      <alignment vertical="center" wrapText="1"/>
      <protection locked="0"/>
    </xf>
    <xf numFmtId="0" fontId="57" fillId="10" borderId="26" xfId="55" applyFont="1" applyFill="1" applyBorder="1" applyAlignment="1" applyProtection="1">
      <alignment horizontal="center" vertical="center" wrapText="1"/>
      <protection locked="0"/>
    </xf>
    <xf numFmtId="0" fontId="58" fillId="10" borderId="27" xfId="55" applyFont="1" applyFill="1" applyBorder="1" applyAlignment="1" applyProtection="1">
      <alignment horizontal="center" vertical="center" wrapText="1"/>
      <protection locked="0"/>
    </xf>
    <xf numFmtId="0" fontId="58" fillId="10" borderId="28" xfId="55" applyFont="1" applyFill="1" applyBorder="1" applyAlignment="1" applyProtection="1">
      <alignment horizontal="center" vertical="center" wrapText="1"/>
      <protection locked="0"/>
    </xf>
    <xf numFmtId="0" fontId="34" fillId="0" borderId="29" xfId="78" applyFont="1" applyBorder="1" applyAlignment="1" applyProtection="1">
      <alignment horizontal="center" vertical="center"/>
      <protection locked="0"/>
    </xf>
    <xf numFmtId="4" fontId="50" fillId="0" borderId="20" xfId="0" applyNumberFormat="1" applyFont="1" applyBorder="1" applyAlignment="1" applyProtection="1">
      <alignment horizontal="center"/>
      <protection locked="0"/>
    </xf>
    <xf numFmtId="0" fontId="50" fillId="0" borderId="20" xfId="0" applyFont="1" applyBorder="1" applyAlignment="1" applyProtection="1">
      <alignment horizontal="center"/>
      <protection locked="0"/>
    </xf>
    <xf numFmtId="4" fontId="50" fillId="0" borderId="0" xfId="0" applyNumberFormat="1" applyFont="1" applyAlignment="1" applyProtection="1">
      <alignment horizontal="center"/>
      <protection locked="0"/>
    </xf>
    <xf numFmtId="0" fontId="50" fillId="0" borderId="0" xfId="0" applyFont="1" applyAlignment="1" applyProtection="1">
      <alignment horizontal="center"/>
      <protection locked="0"/>
    </xf>
    <xf numFmtId="0" fontId="66" fillId="0" borderId="0" xfId="0" applyFont="1" applyAlignment="1" applyProtection="1">
      <alignment horizontal="center" vertical="center"/>
      <protection locked="0"/>
    </xf>
    <xf numFmtId="0" fontId="34" fillId="0" borderId="0" xfId="78" applyFont="1" applyAlignment="1" applyProtection="1">
      <alignment horizontal="center" vertical="center"/>
      <protection locked="0"/>
    </xf>
    <xf numFmtId="0" fontId="4" fillId="0" borderId="0" xfId="78" applyFont="1" applyAlignment="1" applyProtection="1">
      <alignment horizontal="center" vertical="center"/>
      <protection locked="0"/>
    </xf>
    <xf numFmtId="0" fontId="4" fillId="0" borderId="0" xfId="78" applyFont="1" applyAlignment="1" applyProtection="1">
      <alignment horizontal="center"/>
      <protection locked="0"/>
    </xf>
    <xf numFmtId="0" fontId="4" fillId="10" borderId="0" xfId="55" applyFont="1" applyFill="1" applyAlignment="1" applyProtection="1">
      <alignment vertical="center"/>
    </xf>
    <xf numFmtId="0" fontId="33" fillId="12" borderId="10" xfId="0" applyFont="1" applyFill="1" applyBorder="1" applyAlignment="1" applyProtection="1">
      <alignment horizontal="center" vertical="center"/>
    </xf>
    <xf numFmtId="0" fontId="33" fillId="12" borderId="5" xfId="0" applyFont="1" applyFill="1" applyBorder="1" applyAlignment="1" applyProtection="1">
      <alignment horizontal="center" vertical="center"/>
    </xf>
    <xf numFmtId="0" fontId="33" fillId="12" borderId="4" xfId="0" applyFont="1" applyFill="1" applyBorder="1" applyAlignment="1" applyProtection="1">
      <alignment horizontal="center" vertical="center"/>
    </xf>
    <xf numFmtId="0" fontId="33" fillId="12" borderId="17" xfId="0" applyFont="1" applyFill="1" applyBorder="1" applyAlignment="1" applyProtection="1">
      <alignment horizontal="center" vertical="center"/>
    </xf>
    <xf numFmtId="0" fontId="31" fillId="0" borderId="0" xfId="0" applyFont="1" applyProtection="1"/>
    <xf numFmtId="0" fontId="32" fillId="10" borderId="9" xfId="0" applyFont="1" applyFill="1" applyBorder="1" applyAlignment="1" applyProtection="1">
      <alignment horizontal="left" vertical="center"/>
    </xf>
    <xf numFmtId="0" fontId="32" fillId="11" borderId="29" xfId="0" applyFont="1" applyFill="1" applyBorder="1" applyAlignment="1" applyProtection="1">
      <alignment horizontal="left" vertical="center"/>
    </xf>
    <xf numFmtId="0" fontId="32" fillId="11" borderId="30" xfId="0" applyFont="1" applyFill="1" applyBorder="1" applyAlignment="1" applyProtection="1">
      <alignment horizontal="left" vertical="center"/>
    </xf>
    <xf numFmtId="0" fontId="30" fillId="0" borderId="0" xfId="0" applyFont="1" applyProtection="1"/>
    <xf numFmtId="0" fontId="32" fillId="10" borderId="10" xfId="0" applyFont="1" applyFill="1" applyBorder="1" applyAlignment="1" applyProtection="1">
      <alignment horizontal="left" vertical="center"/>
    </xf>
    <xf numFmtId="49" fontId="32" fillId="11" borderId="16" xfId="0" applyNumberFormat="1" applyFont="1" applyFill="1" applyBorder="1" applyAlignment="1" applyProtection="1">
      <alignment horizontal="left" vertical="center" wrapText="1"/>
    </xf>
    <xf numFmtId="0" fontId="32" fillId="11" borderId="16" xfId="0" applyFont="1" applyFill="1" applyBorder="1" applyAlignment="1" applyProtection="1">
      <alignment horizontal="left" vertical="center" wrapText="1"/>
    </xf>
    <xf numFmtId="0" fontId="32" fillId="11" borderId="18" xfId="0" applyFont="1" applyFill="1" applyBorder="1" applyAlignment="1" applyProtection="1">
      <alignment horizontal="left" vertical="center" wrapText="1"/>
    </xf>
    <xf numFmtId="0" fontId="32" fillId="10" borderId="5" xfId="0" applyFont="1" applyFill="1" applyBorder="1" applyAlignment="1" applyProtection="1">
      <alignment horizontal="center" vertical="center"/>
    </xf>
    <xf numFmtId="14" fontId="5" fillId="11" borderId="5" xfId="0" applyNumberFormat="1" applyFont="1" applyFill="1" applyBorder="1" applyAlignment="1" applyProtection="1">
      <alignment horizontal="center" vertical="center" wrapText="1"/>
    </xf>
    <xf numFmtId="0" fontId="32" fillId="10" borderId="10" xfId="0" applyFont="1" applyFill="1" applyBorder="1" applyAlignment="1" applyProtection="1">
      <alignment vertical="center" wrapText="1"/>
    </xf>
    <xf numFmtId="0" fontId="32" fillId="11" borderId="20" xfId="0" applyFont="1" applyFill="1" applyBorder="1" applyAlignment="1" applyProtection="1">
      <alignment horizontal="left" vertical="center" wrapText="1"/>
    </xf>
    <xf numFmtId="4" fontId="32" fillId="10" borderId="5" xfId="0" applyNumberFormat="1" applyFont="1" applyFill="1" applyBorder="1" applyAlignment="1" applyProtection="1">
      <alignment horizontal="center" vertical="center"/>
    </xf>
    <xf numFmtId="4" fontId="32" fillId="10" borderId="5" xfId="0" applyNumberFormat="1" applyFont="1" applyFill="1" applyBorder="1" applyAlignment="1" applyProtection="1">
      <alignment horizontal="center" vertical="center"/>
    </xf>
    <xf numFmtId="0" fontId="56" fillId="0" borderId="8" xfId="0" applyFont="1" applyBorder="1" applyAlignment="1" applyProtection="1">
      <alignment horizontal="left" vertical="center" wrapText="1"/>
    </xf>
    <xf numFmtId="0" fontId="56" fillId="0" borderId="0" xfId="0" applyFont="1" applyAlignment="1" applyProtection="1">
      <alignment horizontal="left" vertical="center" wrapText="1"/>
    </xf>
    <xf numFmtId="0" fontId="32" fillId="10" borderId="21" xfId="0" applyFont="1" applyFill="1" applyBorder="1" applyAlignment="1" applyProtection="1">
      <alignment horizontal="left" vertical="center" wrapText="1"/>
    </xf>
    <xf numFmtId="0" fontId="32" fillId="10" borderId="22" xfId="0" applyFont="1" applyFill="1" applyBorder="1" applyAlignment="1" applyProtection="1">
      <alignment horizontal="left" vertical="center" wrapText="1"/>
    </xf>
    <xf numFmtId="0" fontId="32" fillId="11" borderId="23" xfId="0" applyFont="1" applyFill="1" applyBorder="1" applyAlignment="1" applyProtection="1">
      <alignment horizontal="left" vertical="center" wrapText="1"/>
    </xf>
    <xf numFmtId="0" fontId="32" fillId="11" borderId="24" xfId="0" applyFont="1" applyFill="1" applyBorder="1" applyAlignment="1" applyProtection="1">
      <alignment horizontal="left" vertical="center" wrapText="1"/>
    </xf>
    <xf numFmtId="0" fontId="32" fillId="11" borderId="25" xfId="0" applyFont="1" applyFill="1" applyBorder="1" applyAlignment="1" applyProtection="1">
      <alignment horizontal="left" vertical="center" wrapText="1"/>
    </xf>
    <xf numFmtId="49" fontId="5" fillId="14" borderId="11" xfId="55" applyNumberFormat="1" applyFont="1" applyFill="1" applyBorder="1" applyAlignment="1" applyProtection="1">
      <alignment horizontal="center" vertical="center" wrapText="1"/>
    </xf>
    <xf numFmtId="49" fontId="5" fillId="14" borderId="12" xfId="55" applyNumberFormat="1" applyFont="1" applyFill="1" applyBorder="1" applyAlignment="1" applyProtection="1">
      <alignment horizontal="center" vertical="center" wrapText="1"/>
    </xf>
    <xf numFmtId="4" fontId="5" fillId="14" borderId="38" xfId="128" applyNumberFormat="1" applyFont="1" applyFill="1" applyBorder="1" applyAlignment="1" applyProtection="1">
      <alignment horizontal="center" vertical="center" wrapText="1"/>
    </xf>
    <xf numFmtId="44" fontId="5" fillId="14" borderId="12" xfId="55" applyNumberFormat="1" applyFont="1" applyFill="1" applyBorder="1" applyAlignment="1" applyProtection="1">
      <alignment horizontal="center" vertical="center" wrapText="1"/>
    </xf>
    <xf numFmtId="4" fontId="5" fillId="14" borderId="12" xfId="55" applyNumberFormat="1" applyFont="1" applyFill="1" applyBorder="1" applyAlignment="1" applyProtection="1">
      <alignment horizontal="center" vertical="center" wrapText="1"/>
    </xf>
    <xf numFmtId="44" fontId="5" fillId="14" borderId="39" xfId="37" applyFont="1" applyFill="1" applyBorder="1" applyAlignment="1" applyProtection="1">
      <alignment horizontal="center" vertical="center" wrapText="1"/>
    </xf>
    <xf numFmtId="0" fontId="4" fillId="0" borderId="0" xfId="55" applyFont="1" applyAlignment="1" applyProtection="1">
      <alignment vertical="center"/>
    </xf>
    <xf numFmtId="0" fontId="50" fillId="0" borderId="0" xfId="55" applyFont="1" applyAlignment="1" applyProtection="1">
      <alignment vertical="center"/>
    </xf>
    <xf numFmtId="49" fontId="5" fillId="14" borderId="13" xfId="55" applyNumberFormat="1" applyFont="1" applyFill="1" applyBorder="1" applyAlignment="1" applyProtection="1">
      <alignment horizontal="center" vertical="center" wrapText="1"/>
    </xf>
    <xf numFmtId="49" fontId="5" fillId="14" borderId="14" xfId="55" applyNumberFormat="1" applyFont="1" applyFill="1" applyBorder="1" applyAlignment="1" applyProtection="1">
      <alignment horizontal="center" vertical="center" wrapText="1"/>
    </xf>
    <xf numFmtId="49" fontId="32" fillId="14" borderId="14" xfId="55" applyNumberFormat="1" applyFont="1" applyFill="1" applyBorder="1" applyAlignment="1" applyProtection="1">
      <alignment horizontal="center" vertical="center" wrapText="1"/>
    </xf>
    <xf numFmtId="44" fontId="5" fillId="14" borderId="14" xfId="55" applyNumberFormat="1" applyFont="1" applyFill="1" applyBorder="1" applyAlignment="1" applyProtection="1">
      <alignment horizontal="center" vertical="center" wrapText="1"/>
    </xf>
    <xf numFmtId="4" fontId="5" fillId="14" borderId="14" xfId="55" applyNumberFormat="1" applyFont="1" applyFill="1" applyBorder="1" applyAlignment="1" applyProtection="1">
      <alignment horizontal="center" vertical="center" wrapText="1"/>
    </xf>
    <xf numFmtId="0" fontId="5" fillId="15" borderId="10" xfId="55" applyFont="1" applyFill="1" applyBorder="1" applyAlignment="1" applyProtection="1">
      <alignment horizontal="center" vertical="center" wrapText="1"/>
    </xf>
    <xf numFmtId="0" fontId="33" fillId="15" borderId="4" xfId="55" applyFont="1" applyFill="1" applyBorder="1" applyAlignment="1" applyProtection="1">
      <alignment horizontal="left" vertical="center" wrapText="1"/>
    </xf>
    <xf numFmtId="0" fontId="33" fillId="15" borderId="16" xfId="55" applyFont="1" applyFill="1" applyBorder="1" applyAlignment="1" applyProtection="1">
      <alignment horizontal="left" vertical="center" wrapText="1"/>
    </xf>
    <xf numFmtId="0" fontId="33" fillId="15" borderId="18" xfId="55" applyFont="1" applyFill="1" applyBorder="1" applyAlignment="1" applyProtection="1">
      <alignment horizontal="left" vertical="center" wrapText="1"/>
    </xf>
    <xf numFmtId="4" fontId="4" fillId="0" borderId="0" xfId="55" applyNumberFormat="1" applyFont="1" applyAlignment="1" applyProtection="1">
      <alignment horizontal="center" vertical="center"/>
    </xf>
    <xf numFmtId="0" fontId="5" fillId="12" borderId="10" xfId="55" applyFont="1" applyFill="1" applyBorder="1" applyAlignment="1" applyProtection="1">
      <alignment horizontal="center" vertical="center" wrapText="1"/>
    </xf>
    <xf numFmtId="0" fontId="5" fillId="12" borderId="4" xfId="55" applyFont="1" applyFill="1" applyBorder="1" applyAlignment="1" applyProtection="1">
      <alignment horizontal="left" vertical="center"/>
    </xf>
    <xf numFmtId="0" fontId="5" fillId="12" borderId="16" xfId="55" applyFont="1" applyFill="1" applyBorder="1" applyAlignment="1" applyProtection="1">
      <alignment vertical="center" wrapText="1"/>
    </xf>
    <xf numFmtId="0" fontId="5" fillId="12" borderId="18" xfId="55" applyFont="1" applyFill="1" applyBorder="1" applyAlignment="1" applyProtection="1">
      <alignment vertical="center" wrapText="1"/>
    </xf>
    <xf numFmtId="0" fontId="5" fillId="11" borderId="10" xfId="55" applyFont="1" applyFill="1" applyBorder="1" applyAlignment="1" applyProtection="1">
      <alignment horizontal="center" vertical="center" wrapText="1"/>
    </xf>
    <xf numFmtId="0" fontId="5" fillId="11" borderId="4" xfId="55" applyFont="1" applyFill="1" applyBorder="1" applyAlignment="1" applyProtection="1">
      <alignment vertical="center"/>
    </xf>
    <xf numFmtId="0" fontId="5" fillId="11" borderId="18" xfId="55" applyFont="1" applyFill="1" applyBorder="1" applyAlignment="1" applyProtection="1">
      <alignment vertical="center"/>
    </xf>
    <xf numFmtId="0" fontId="5" fillId="11" borderId="4" xfId="55" applyFont="1" applyFill="1" applyBorder="1" applyAlignment="1" applyProtection="1">
      <alignment vertical="center" wrapText="1"/>
    </xf>
    <xf numFmtId="0" fontId="5" fillId="11" borderId="16" xfId="55" applyFont="1" applyFill="1" applyBorder="1" applyAlignment="1" applyProtection="1">
      <alignment vertical="center" wrapText="1"/>
    </xf>
    <xf numFmtId="0" fontId="5" fillId="11" borderId="18" xfId="55" applyFont="1" applyFill="1" applyBorder="1" applyAlignment="1" applyProtection="1">
      <alignment vertical="center" wrapText="1"/>
    </xf>
    <xf numFmtId="0" fontId="4" fillId="10" borderId="10" xfId="55" applyFont="1" applyFill="1" applyBorder="1" applyAlignment="1" applyProtection="1">
      <alignment horizontal="center" vertical="center" wrapText="1"/>
    </xf>
    <xf numFmtId="0" fontId="4" fillId="0" borderId="5" xfId="55" applyFont="1" applyBorder="1" applyAlignment="1" applyProtection="1">
      <alignment horizontal="center" vertical="center" wrapText="1"/>
    </xf>
    <xf numFmtId="0" fontId="35" fillId="0" borderId="34" xfId="68" applyFont="1" applyBorder="1" applyAlignment="1" applyProtection="1">
      <alignment horizontal="center" vertical="center"/>
    </xf>
    <xf numFmtId="0" fontId="4" fillId="0" borderId="5" xfId="55" applyFont="1" applyBorder="1" applyAlignment="1" applyProtection="1">
      <alignment vertical="center" wrapText="1"/>
    </xf>
    <xf numFmtId="2" fontId="4" fillId="0" borderId="5" xfId="55" applyNumberFormat="1" applyFont="1" applyBorder="1" applyAlignment="1" applyProtection="1">
      <alignment horizontal="center" vertical="center" wrapText="1"/>
    </xf>
    <xf numFmtId="185" fontId="4" fillId="0" borderId="5" xfId="55" applyNumberFormat="1" applyFont="1" applyBorder="1" applyAlignment="1" applyProtection="1">
      <alignment horizontal="center" vertical="center" wrapText="1"/>
    </xf>
    <xf numFmtId="44" fontId="4" fillId="10" borderId="17" xfId="37" applyFont="1" applyFill="1" applyBorder="1" applyAlignment="1" applyProtection="1">
      <alignment horizontal="center" vertical="center"/>
    </xf>
    <xf numFmtId="0" fontId="50" fillId="0" borderId="5" xfId="55" applyFont="1" applyBorder="1" applyAlignment="1" applyProtection="1">
      <alignment vertical="center"/>
    </xf>
    <xf numFmtId="0" fontId="5" fillId="11" borderId="4" xfId="55" applyFont="1" applyFill="1" applyBorder="1" applyAlignment="1" applyProtection="1">
      <alignment horizontal="center" vertical="center"/>
    </xf>
    <xf numFmtId="0" fontId="5" fillId="11" borderId="18" xfId="55" applyFont="1" applyFill="1" applyBorder="1" applyAlignment="1" applyProtection="1">
      <alignment horizontal="center" vertical="center"/>
    </xf>
    <xf numFmtId="0" fontId="5" fillId="11" borderId="4" xfId="55" applyFont="1" applyFill="1" applyBorder="1" applyAlignment="1" applyProtection="1">
      <alignment horizontal="left" vertical="center" wrapText="1"/>
    </xf>
    <xf numFmtId="0" fontId="5" fillId="11" borderId="16" xfId="55" applyFont="1" applyFill="1" applyBorder="1" applyAlignment="1" applyProtection="1">
      <alignment horizontal="left" vertical="center" wrapText="1"/>
    </xf>
    <xf numFmtId="0" fontId="5" fillId="11" borderId="16" xfId="55" applyFont="1" applyFill="1" applyBorder="1" applyAlignment="1" applyProtection="1">
      <alignment horizontal="center" vertical="center" wrapText="1"/>
    </xf>
    <xf numFmtId="0" fontId="5" fillId="11" borderId="18" xfId="55" applyFont="1" applyFill="1" applyBorder="1" applyAlignment="1" applyProtection="1">
      <alignment horizontal="left" vertical="center" wrapText="1"/>
    </xf>
    <xf numFmtId="4" fontId="4" fillId="11" borderId="0" xfId="55" applyNumberFormat="1" applyFont="1" applyFill="1" applyAlignment="1" applyProtection="1">
      <alignment horizontal="center" vertical="center"/>
    </xf>
    <xf numFmtId="0" fontId="4" fillId="11" borderId="0" xfId="55" applyFont="1" applyFill="1" applyAlignment="1" applyProtection="1">
      <alignment vertical="center"/>
    </xf>
    <xf numFmtId="0" fontId="4" fillId="0" borderId="5" xfId="55" applyFont="1" applyBorder="1" applyAlignment="1" applyProtection="1">
      <alignment horizontal="center" vertical="center"/>
    </xf>
    <xf numFmtId="1" fontId="4" fillId="0" borderId="5" xfId="55" applyNumberFormat="1" applyFont="1" applyBorder="1" applyAlignment="1" applyProtection="1">
      <alignment horizontal="center" vertical="center"/>
    </xf>
    <xf numFmtId="0" fontId="4" fillId="0" borderId="5" xfId="55" applyFont="1" applyBorder="1" applyAlignment="1" applyProtection="1">
      <alignment horizontal="left" vertical="center" wrapText="1"/>
    </xf>
    <xf numFmtId="44" fontId="4" fillId="0" borderId="17" xfId="37" applyFont="1" applyFill="1" applyBorder="1" applyAlignment="1" applyProtection="1">
      <alignment horizontal="center" vertical="center"/>
    </xf>
    <xf numFmtId="0" fontId="35" fillId="0" borderId="35" xfId="68" applyFont="1" applyBorder="1" applyAlignment="1" applyProtection="1">
      <alignment horizontal="center" vertical="center"/>
    </xf>
    <xf numFmtId="0" fontId="35" fillId="0" borderId="5" xfId="68" applyFont="1" applyBorder="1" applyAlignment="1" applyProtection="1">
      <alignment horizontal="center" vertical="center"/>
    </xf>
    <xf numFmtId="0" fontId="4" fillId="0" borderId="0" xfId="55" applyFont="1" applyAlignment="1" applyProtection="1">
      <alignment horizontal="center" vertical="center"/>
    </xf>
    <xf numFmtId="0" fontId="4" fillId="11" borderId="0" xfId="55" applyFont="1" applyFill="1" applyAlignment="1" applyProtection="1">
      <alignment horizontal="center" vertical="center"/>
    </xf>
    <xf numFmtId="0" fontId="32" fillId="12" borderId="4" xfId="55" applyFont="1" applyFill="1" applyBorder="1" applyAlignment="1" applyProtection="1">
      <alignment vertical="center"/>
    </xf>
    <xf numFmtId="0" fontId="32" fillId="12" borderId="16" xfId="55" applyFont="1" applyFill="1" applyBorder="1" applyAlignment="1" applyProtection="1">
      <alignment vertical="center"/>
    </xf>
    <xf numFmtId="0" fontId="32" fillId="12" borderId="18" xfId="55" applyFont="1" applyFill="1" applyBorder="1" applyAlignment="1" applyProtection="1">
      <alignment vertical="center"/>
    </xf>
    <xf numFmtId="2" fontId="4" fillId="0" borderId="5" xfId="55" quotePrefix="1" applyNumberFormat="1" applyFont="1" applyBorder="1" applyAlignment="1" applyProtection="1">
      <alignment horizontal="center" vertical="center" wrapText="1"/>
    </xf>
    <xf numFmtId="0" fontId="33" fillId="12" borderId="13" xfId="78" applyFont="1" applyFill="1" applyBorder="1" applyAlignment="1" applyProtection="1">
      <alignment horizontal="center" vertical="center" wrapText="1"/>
    </xf>
    <xf numFmtId="0" fontId="33" fillId="12" borderId="14" xfId="78" applyFont="1" applyFill="1" applyBorder="1" applyAlignment="1" applyProtection="1">
      <alignment horizontal="center" vertical="center" wrapText="1"/>
    </xf>
    <xf numFmtId="0" fontId="33" fillId="12" borderId="15" xfId="78" applyFont="1" applyFill="1" applyBorder="1" applyAlignment="1" applyProtection="1">
      <alignment horizontal="center" vertical="center" wrapText="1"/>
    </xf>
    <xf numFmtId="44" fontId="33" fillId="12" borderId="19" xfId="37" applyFont="1" applyFill="1" applyBorder="1" applyAlignment="1" applyProtection="1">
      <alignment horizontal="center" vertical="center"/>
    </xf>
    <xf numFmtId="0" fontId="52" fillId="0" borderId="0" xfId="55" applyFont="1" applyAlignment="1" applyProtection="1">
      <alignment vertical="center"/>
    </xf>
    <xf numFmtId="4" fontId="52" fillId="0" borderId="0" xfId="55" applyNumberFormat="1" applyFont="1" applyAlignment="1" applyProtection="1">
      <alignment horizontal="center" vertical="center"/>
    </xf>
    <xf numFmtId="4" fontId="50" fillId="0" borderId="0" xfId="55" applyNumberFormat="1" applyFont="1" applyAlignment="1" applyProtection="1">
      <alignment horizontal="center" vertical="center"/>
    </xf>
    <xf numFmtId="0" fontId="51" fillId="0" borderId="0" xfId="55" applyFont="1" applyAlignment="1" applyProtection="1">
      <alignment vertical="center"/>
    </xf>
    <xf numFmtId="4" fontId="50" fillId="0" borderId="20" xfId="0" applyNumberFormat="1" applyFont="1" applyBorder="1" applyAlignment="1" applyProtection="1">
      <alignment horizontal="center"/>
    </xf>
    <xf numFmtId="0" fontId="50" fillId="0" borderId="20" xfId="0" applyFont="1" applyBorder="1" applyAlignment="1" applyProtection="1">
      <alignment horizontal="center"/>
    </xf>
    <xf numFmtId="4" fontId="50" fillId="0" borderId="0" xfId="0" applyNumberFormat="1" applyFont="1" applyAlignment="1" applyProtection="1">
      <alignment horizontal="center"/>
    </xf>
    <xf numFmtId="0" fontId="50" fillId="0" borderId="0" xfId="0" applyFont="1" applyAlignment="1" applyProtection="1">
      <alignment horizontal="center"/>
    </xf>
    <xf numFmtId="0" fontId="4" fillId="0" borderId="0" xfId="55" applyFont="1" applyAlignment="1" applyProtection="1">
      <alignment horizontal="center"/>
    </xf>
    <xf numFmtId="0" fontId="4" fillId="0" borderId="0" xfId="55" applyFont="1" applyAlignment="1" applyProtection="1">
      <alignment horizontal="left" vertical="center" wrapText="1"/>
    </xf>
    <xf numFmtId="43" fontId="4" fillId="0" borderId="0" xfId="55" applyNumberFormat="1" applyFont="1" applyAlignment="1" applyProtection="1">
      <alignment vertical="center"/>
    </xf>
    <xf numFmtId="0" fontId="5" fillId="0" borderId="0" xfId="55" applyFont="1" applyAlignment="1" applyProtection="1">
      <alignment horizontal="center"/>
    </xf>
    <xf numFmtId="4" fontId="4" fillId="0" borderId="0" xfId="128" applyNumberFormat="1" applyFont="1" applyFill="1" applyAlignment="1" applyProtection="1">
      <alignment horizontal="center" vertical="center"/>
    </xf>
    <xf numFmtId="44" fontId="4" fillId="0" borderId="0" xfId="128" applyNumberFormat="1" applyFont="1" applyFill="1" applyAlignment="1" applyProtection="1">
      <alignment vertical="center"/>
    </xf>
    <xf numFmtId="44" fontId="52" fillId="0" borderId="0" xfId="37" applyFont="1" applyFill="1" applyAlignment="1" applyProtection="1">
      <alignment vertical="center"/>
    </xf>
    <xf numFmtId="44" fontId="53" fillId="0" borderId="0" xfId="37" applyFont="1" applyFill="1" applyAlignment="1" applyProtection="1">
      <alignment vertical="center"/>
    </xf>
    <xf numFmtId="0" fontId="5" fillId="0" borderId="0" xfId="55" applyFont="1" applyAlignment="1" applyProtection="1">
      <alignment vertical="center"/>
    </xf>
    <xf numFmtId="44" fontId="4" fillId="0" borderId="0" xfId="55" applyNumberFormat="1" applyFont="1" applyAlignment="1" applyProtection="1">
      <alignment vertical="center"/>
    </xf>
    <xf numFmtId="44" fontId="4" fillId="0" borderId="0" xfId="37" applyFont="1" applyFill="1" applyAlignment="1" applyProtection="1">
      <alignment vertical="center"/>
    </xf>
    <xf numFmtId="44" fontId="4" fillId="0" borderId="5" xfId="37" applyFont="1" applyFill="1" applyBorder="1" applyAlignment="1" applyProtection="1">
      <alignment horizontal="center" vertical="center" wrapText="1"/>
      <protection locked="0"/>
    </xf>
    <xf numFmtId="0" fontId="5" fillId="11" borderId="16" xfId="55" applyFont="1" applyFill="1" applyBorder="1" applyAlignment="1" applyProtection="1">
      <alignment horizontal="center" vertical="center" wrapText="1"/>
      <protection locked="0"/>
    </xf>
    <xf numFmtId="0" fontId="32" fillId="12" borderId="16" xfId="55" applyFont="1" applyFill="1" applyBorder="1" applyAlignment="1" applyProtection="1">
      <alignment vertical="center"/>
      <protection locked="0"/>
    </xf>
    <xf numFmtId="0" fontId="5" fillId="11" borderId="16" xfId="55" applyFont="1" applyFill="1" applyBorder="1" applyAlignment="1" applyProtection="1">
      <alignment horizontal="left" vertical="center" wrapText="1"/>
      <protection locked="0"/>
    </xf>
    <xf numFmtId="0" fontId="32" fillId="10" borderId="22" xfId="0" applyFont="1" applyFill="1" applyBorder="1" applyAlignment="1" applyProtection="1">
      <alignment horizontal="center" vertical="center"/>
    </xf>
    <xf numFmtId="0" fontId="32" fillId="10" borderId="40" xfId="0" applyFont="1" applyFill="1" applyBorder="1" applyAlignment="1" applyProtection="1">
      <alignment horizontal="center" vertical="center"/>
    </xf>
    <xf numFmtId="10" fontId="47" fillId="16" borderId="5" xfId="89" applyNumberFormat="1" applyFont="1" applyFill="1" applyBorder="1" applyAlignment="1" applyProtection="1">
      <alignment horizontal="center" vertical="center" wrapText="1"/>
      <protection locked="0"/>
    </xf>
    <xf numFmtId="0" fontId="59" fillId="14" borderId="36" xfId="55" applyFont="1" applyFill="1" applyBorder="1" applyAlignment="1" applyProtection="1">
      <alignment horizontal="center" vertical="center" wrapText="1"/>
    </xf>
    <xf numFmtId="0" fontId="59" fillId="14" borderId="20" xfId="55" applyFont="1" applyFill="1" applyBorder="1" applyAlignment="1" applyProtection="1">
      <alignment horizontal="center" vertical="center" wrapText="1"/>
    </xf>
    <xf numFmtId="0" fontId="59" fillId="14" borderId="37" xfId="55" applyFont="1" applyFill="1" applyBorder="1" applyAlignment="1" applyProtection="1">
      <alignment horizontal="center" vertical="center" wrapText="1"/>
    </xf>
    <xf numFmtId="0" fontId="61" fillId="0" borderId="0" xfId="55" applyFont="1" applyAlignment="1" applyProtection="1">
      <alignment vertical="center"/>
    </xf>
    <xf numFmtId="0" fontId="49" fillId="0" borderId="0" xfId="55" applyFont="1" applyAlignment="1" applyProtection="1">
      <alignment vertical="center"/>
    </xf>
    <xf numFmtId="0" fontId="49" fillId="0" borderId="8" xfId="55" applyFont="1" applyBorder="1" applyAlignment="1" applyProtection="1">
      <alignment vertical="center" wrapText="1"/>
    </xf>
    <xf numFmtId="0" fontId="47" fillId="0" borderId="0" xfId="55" applyFont="1" applyAlignment="1" applyProtection="1">
      <alignment vertical="center" wrapText="1"/>
    </xf>
    <xf numFmtId="2" fontId="47" fillId="0" borderId="0" xfId="55" applyNumberFormat="1" applyFont="1" applyAlignment="1" applyProtection="1">
      <alignment vertical="center" wrapText="1"/>
    </xf>
    <xf numFmtId="4" fontId="47" fillId="0" borderId="0" xfId="55" applyNumberFormat="1" applyFont="1" applyAlignment="1" applyProtection="1">
      <alignment vertical="center" wrapText="1"/>
    </xf>
    <xf numFmtId="10" fontId="48" fillId="0" borderId="0" xfId="55" applyNumberFormat="1" applyFont="1" applyAlignment="1" applyProtection="1">
      <alignment horizontal="center" vertical="center" wrapText="1"/>
    </xf>
    <xf numFmtId="0" fontId="54" fillId="0" borderId="0" xfId="55" applyFont="1" applyAlignment="1" applyProtection="1">
      <alignment vertical="center" wrapText="1"/>
    </xf>
    <xf numFmtId="0" fontId="54" fillId="0" borderId="0" xfId="55" applyFont="1" applyAlignment="1" applyProtection="1">
      <alignment vertical="center"/>
    </xf>
    <xf numFmtId="0" fontId="49" fillId="0" borderId="31" xfId="55" applyFont="1" applyBorder="1" applyAlignment="1" applyProtection="1">
      <alignment vertical="center"/>
    </xf>
    <xf numFmtId="0" fontId="47" fillId="0" borderId="8" xfId="55" applyFont="1" applyBorder="1" applyAlignment="1" applyProtection="1">
      <alignment horizontal="left" vertical="center" wrapText="1"/>
    </xf>
    <xf numFmtId="0" fontId="47" fillId="0" borderId="0" xfId="55" applyFont="1" applyAlignment="1" applyProtection="1">
      <alignment horizontal="left" vertical="center" wrapText="1"/>
    </xf>
    <xf numFmtId="49" fontId="49" fillId="0" borderId="0" xfId="55" applyNumberFormat="1" applyFont="1" applyAlignment="1" applyProtection="1">
      <alignment vertical="center" wrapText="1"/>
    </xf>
    <xf numFmtId="0" fontId="49" fillId="0" borderId="0" xfId="55" applyFont="1" applyAlignment="1" applyProtection="1">
      <alignment vertical="center" wrapText="1"/>
    </xf>
    <xf numFmtId="4" fontId="49" fillId="0" borderId="0" xfId="55" applyNumberFormat="1" applyFont="1" applyAlignment="1" applyProtection="1">
      <alignment vertical="center" wrapText="1"/>
    </xf>
    <xf numFmtId="0" fontId="54" fillId="0" borderId="0" xfId="55" applyFont="1" applyAlignment="1" applyProtection="1">
      <alignment horizontal="left" vertical="center"/>
    </xf>
    <xf numFmtId="0" fontId="54" fillId="0" borderId="31" xfId="55" applyFont="1" applyBorder="1" applyAlignment="1" applyProtection="1">
      <alignment horizontal="left" vertical="center"/>
    </xf>
    <xf numFmtId="0" fontId="54" fillId="0" borderId="0" xfId="55" applyFont="1" applyAlignment="1" applyProtection="1">
      <alignment horizontal="left" vertical="center" wrapText="1"/>
    </xf>
    <xf numFmtId="0" fontId="54" fillId="0" borderId="31" xfId="55" applyFont="1" applyBorder="1" applyAlignment="1" applyProtection="1">
      <alignment horizontal="left" vertical="center" wrapText="1"/>
    </xf>
    <xf numFmtId="0" fontId="47" fillId="0" borderId="8" xfId="55" applyFont="1" applyBorder="1" applyAlignment="1" applyProtection="1">
      <alignment vertical="center" wrapText="1"/>
    </xf>
    <xf numFmtId="0" fontId="47" fillId="0" borderId="0" xfId="55" applyFont="1" applyAlignment="1" applyProtection="1">
      <alignment horizontal="center" vertical="center" wrapText="1"/>
    </xf>
    <xf numFmtId="0" fontId="47" fillId="0" borderId="31" xfId="55" applyFont="1" applyBorder="1" applyAlignment="1" applyProtection="1">
      <alignment horizontal="left" vertical="center" wrapText="1"/>
    </xf>
    <xf numFmtId="2" fontId="49" fillId="0" borderId="8" xfId="89" applyNumberFormat="1" applyFont="1" applyBorder="1" applyAlignment="1" applyProtection="1">
      <alignment horizontal="center" vertical="center"/>
    </xf>
    <xf numFmtId="2" fontId="49" fillId="0" borderId="0" xfId="89" applyNumberFormat="1" applyFont="1" applyAlignment="1" applyProtection="1">
      <alignment vertical="center"/>
    </xf>
    <xf numFmtId="2" fontId="49" fillId="0" borderId="0" xfId="89" applyNumberFormat="1" applyFont="1" applyAlignment="1" applyProtection="1">
      <alignment horizontal="center" vertical="center"/>
    </xf>
    <xf numFmtId="2" fontId="54" fillId="0" borderId="0" xfId="89" applyNumberFormat="1" applyFont="1" applyAlignment="1" applyProtection="1">
      <alignment vertical="center"/>
    </xf>
    <xf numFmtId="2" fontId="47" fillId="5" borderId="5" xfId="89" applyNumberFormat="1" applyFont="1" applyFill="1" applyBorder="1" applyAlignment="1" applyProtection="1">
      <alignment horizontal="center" vertical="center" wrapText="1"/>
    </xf>
    <xf numFmtId="2" fontId="47" fillId="12" borderId="5" xfId="89" applyNumberFormat="1" applyFont="1" applyFill="1" applyBorder="1" applyAlignment="1" applyProtection="1">
      <alignment horizontal="center" vertical="center" wrapText="1"/>
    </xf>
    <xf numFmtId="2" fontId="47" fillId="5" borderId="4" xfId="89" applyNumberFormat="1" applyFont="1" applyFill="1" applyBorder="1" applyAlignment="1" applyProtection="1">
      <alignment horizontal="center" vertical="center" wrapText="1"/>
    </xf>
    <xf numFmtId="2" fontId="47" fillId="5" borderId="18" xfId="89" applyNumberFormat="1" applyFont="1" applyFill="1" applyBorder="1" applyAlignment="1" applyProtection="1">
      <alignment horizontal="center" vertical="center" wrapText="1"/>
    </xf>
    <xf numFmtId="2" fontId="47" fillId="5" borderId="5" xfId="89" applyNumberFormat="1" applyFont="1" applyFill="1" applyBorder="1" applyAlignment="1" applyProtection="1">
      <alignment horizontal="center" vertical="center" wrapText="1"/>
    </xf>
    <xf numFmtId="49" fontId="47" fillId="16" borderId="10" xfId="89" applyNumberFormat="1" applyFont="1" applyFill="1" applyBorder="1" applyAlignment="1" applyProtection="1">
      <alignment horizontal="center" vertical="center" wrapText="1"/>
    </xf>
    <xf numFmtId="2" fontId="47" fillId="16" borderId="5" xfId="89" applyNumberFormat="1" applyFont="1" applyFill="1" applyBorder="1" applyAlignment="1" applyProtection="1">
      <alignment vertical="center" wrapText="1"/>
    </xf>
    <xf numFmtId="44" fontId="49" fillId="16" borderId="4" xfId="89" applyNumberFormat="1" applyFont="1" applyFill="1" applyBorder="1" applyAlignment="1" applyProtection="1">
      <alignment horizontal="center" vertical="center" wrapText="1"/>
    </xf>
    <xf numFmtId="10" fontId="49" fillId="16" borderId="4" xfId="89" applyNumberFormat="1" applyFont="1" applyFill="1" applyBorder="1" applyAlignment="1" applyProtection="1">
      <alignment horizontal="center" vertical="center" wrapText="1"/>
    </xf>
    <xf numFmtId="10" fontId="47" fillId="16" borderId="5" xfId="89" applyNumberFormat="1" applyFont="1" applyFill="1" applyBorder="1" applyAlignment="1" applyProtection="1">
      <alignment horizontal="center" vertical="center" wrapText="1"/>
    </xf>
    <xf numFmtId="10" fontId="49" fillId="16" borderId="5" xfId="89" applyNumberFormat="1" applyFont="1" applyFill="1" applyBorder="1" applyAlignment="1" applyProtection="1">
      <alignment horizontal="center" vertical="center" wrapText="1"/>
    </xf>
    <xf numFmtId="49" fontId="47" fillId="12" borderId="10" xfId="89" applyNumberFormat="1" applyFont="1" applyFill="1" applyBorder="1" applyAlignment="1" applyProtection="1">
      <alignment horizontal="center" vertical="center" wrapText="1"/>
    </xf>
    <xf numFmtId="2" fontId="47" fillId="12" borderId="5" xfId="89" applyNumberFormat="1" applyFont="1" applyFill="1" applyBorder="1" applyAlignment="1" applyProtection="1">
      <alignment vertical="center" wrapText="1"/>
    </xf>
    <xf numFmtId="44" fontId="49" fillId="0" borderId="4" xfId="89" applyNumberFormat="1" applyFont="1" applyBorder="1" applyAlignment="1" applyProtection="1">
      <alignment horizontal="center" vertical="center" wrapText="1"/>
    </xf>
    <xf numFmtId="10" fontId="49" fillId="0" borderId="4" xfId="89" applyNumberFormat="1" applyFont="1" applyBorder="1" applyAlignment="1" applyProtection="1">
      <alignment horizontal="center" vertical="center" wrapText="1"/>
    </xf>
    <xf numFmtId="10" fontId="47" fillId="13" borderId="5" xfId="89" applyNumberFormat="1" applyFont="1" applyFill="1" applyBorder="1" applyAlignment="1" applyProtection="1">
      <alignment horizontal="center" vertical="center" wrapText="1"/>
    </xf>
    <xf numFmtId="10" fontId="49" fillId="12" borderId="5" xfId="89" applyNumberFormat="1" applyFont="1" applyFill="1" applyBorder="1" applyAlignment="1" applyProtection="1">
      <alignment horizontal="center" vertical="center" wrapText="1"/>
    </xf>
    <xf numFmtId="2" fontId="47" fillId="12" borderId="4" xfId="89" applyNumberFormat="1" applyFont="1" applyFill="1" applyBorder="1" applyAlignment="1" applyProtection="1">
      <alignment vertical="center" wrapText="1"/>
    </xf>
    <xf numFmtId="2" fontId="47" fillId="12" borderId="18" xfId="89" applyNumberFormat="1" applyFont="1" applyFill="1" applyBorder="1" applyAlignment="1" applyProtection="1">
      <alignment vertical="center" wrapText="1"/>
    </xf>
    <xf numFmtId="2" fontId="47" fillId="16" borderId="4" xfId="89" applyNumberFormat="1" applyFont="1" applyFill="1" applyBorder="1" applyAlignment="1" applyProtection="1">
      <alignment vertical="center" wrapText="1"/>
    </xf>
    <xf numFmtId="2" fontId="47" fillId="16" borderId="18" xfId="89" applyNumberFormat="1" applyFont="1" applyFill="1" applyBorder="1" applyAlignment="1" applyProtection="1">
      <alignment vertical="center" wrapText="1"/>
    </xf>
    <xf numFmtId="2" fontId="55" fillId="16" borderId="16" xfId="89" applyNumberFormat="1" applyFont="1" applyFill="1" applyBorder="1" applyAlignment="1" applyProtection="1">
      <alignment vertical="center" wrapText="1"/>
    </xf>
    <xf numFmtId="2" fontId="55" fillId="16" borderId="18" xfId="89" applyNumberFormat="1" applyFont="1" applyFill="1" applyBorder="1" applyAlignment="1" applyProtection="1">
      <alignment vertical="center" wrapText="1"/>
    </xf>
    <xf numFmtId="2" fontId="47" fillId="0" borderId="5" xfId="89" applyNumberFormat="1" applyFont="1" applyBorder="1" applyAlignment="1" applyProtection="1">
      <alignment horizontal="right" vertical="center" wrapText="1"/>
    </xf>
    <xf numFmtId="0" fontId="0" fillId="0" borderId="5" xfId="0" applyBorder="1" applyProtection="1"/>
    <xf numFmtId="2" fontId="49" fillId="0" borderId="5" xfId="89" applyNumberFormat="1" applyFont="1" applyBorder="1" applyAlignment="1" applyProtection="1">
      <alignment horizontal="center" vertical="center" wrapText="1"/>
    </xf>
    <xf numFmtId="10" fontId="47" fillId="0" borderId="5" xfId="89" applyNumberFormat="1" applyFont="1" applyBorder="1" applyAlignment="1" applyProtection="1">
      <alignment horizontal="center" vertical="center" wrapText="1"/>
    </xf>
    <xf numFmtId="10" fontId="49" fillId="0" borderId="5" xfId="89" applyNumberFormat="1" applyFont="1" applyBorder="1" applyAlignment="1" applyProtection="1">
      <alignment horizontal="center" vertical="center" wrapText="1"/>
    </xf>
    <xf numFmtId="167" fontId="47" fillId="0" borderId="5" xfId="89" applyNumberFormat="1" applyFont="1" applyBorder="1" applyAlignment="1" applyProtection="1">
      <alignment horizontal="center" vertical="center" wrapText="1"/>
    </xf>
    <xf numFmtId="168" fontId="49" fillId="0" borderId="5" xfId="89" applyNumberFormat="1" applyFont="1" applyBorder="1" applyAlignment="1" applyProtection="1">
      <alignment horizontal="center" vertical="center" wrapText="1"/>
    </xf>
    <xf numFmtId="168" fontId="47" fillId="0" borderId="5" xfId="89" applyNumberFormat="1" applyFont="1" applyBorder="1" applyAlignment="1" applyProtection="1">
      <alignment horizontal="center" vertical="center" wrapText="1"/>
    </xf>
    <xf numFmtId="2" fontId="47" fillId="5" borderId="4" xfId="89" applyNumberFormat="1" applyFont="1" applyFill="1" applyBorder="1" applyAlignment="1" applyProtection="1">
      <alignment vertical="center" wrapText="1"/>
    </xf>
    <xf numFmtId="2" fontId="47" fillId="5" borderId="16" xfId="89" applyNumberFormat="1" applyFont="1" applyFill="1" applyBorder="1" applyAlignment="1" applyProtection="1">
      <alignment vertical="center" wrapText="1"/>
    </xf>
    <xf numFmtId="2" fontId="47" fillId="5" borderId="18" xfId="89" applyNumberFormat="1" applyFont="1" applyFill="1" applyBorder="1" applyAlignment="1" applyProtection="1">
      <alignment vertical="center" wrapText="1"/>
    </xf>
    <xf numFmtId="2" fontId="49" fillId="0" borderId="8" xfId="89" applyNumberFormat="1" applyFont="1" applyBorder="1" applyAlignment="1" applyProtection="1">
      <alignment vertical="center"/>
    </xf>
    <xf numFmtId="167" fontId="47" fillId="0" borderId="0" xfId="89" applyNumberFormat="1" applyFont="1" applyAlignment="1" applyProtection="1">
      <alignment vertical="center"/>
    </xf>
    <xf numFmtId="4" fontId="54" fillId="0" borderId="0" xfId="89" applyNumberFormat="1" applyFont="1" applyAlignment="1" applyProtection="1">
      <alignment vertical="center"/>
    </xf>
    <xf numFmtId="2" fontId="61" fillId="0" borderId="8" xfId="89" applyNumberFormat="1" applyFont="1" applyBorder="1" applyAlignment="1" applyProtection="1">
      <alignment horizontal="center" vertical="center"/>
    </xf>
    <xf numFmtId="2" fontId="61" fillId="0" borderId="0" xfId="89" applyNumberFormat="1" applyFont="1" applyAlignment="1" applyProtection="1">
      <alignment horizontal="center" vertical="center"/>
    </xf>
    <xf numFmtId="14" fontId="48" fillId="0" borderId="0" xfId="89" applyNumberFormat="1" applyFont="1" applyAlignment="1" applyProtection="1">
      <alignment horizontal="left" vertical="center"/>
    </xf>
    <xf numFmtId="4" fontId="54" fillId="0" borderId="31" xfId="89" applyNumberFormat="1" applyFont="1" applyBorder="1" applyAlignment="1" applyProtection="1">
      <alignment vertical="center"/>
    </xf>
    <xf numFmtId="2" fontId="62" fillId="0" borderId="8" xfId="89" applyNumberFormat="1" applyFont="1" applyBorder="1" applyAlignment="1" applyProtection="1">
      <alignment vertical="center"/>
    </xf>
    <xf numFmtId="0" fontId="63" fillId="0" borderId="0" xfId="55" applyFont="1" applyAlignment="1" applyProtection="1">
      <alignment vertical="center"/>
    </xf>
    <xf numFmtId="0" fontId="63" fillId="0" borderId="0" xfId="55" applyFont="1" applyAlignment="1" applyProtection="1">
      <alignment horizontal="center" vertical="center"/>
    </xf>
    <xf numFmtId="0" fontId="63" fillId="0" borderId="31" xfId="55" applyFont="1" applyBorder="1" applyAlignment="1" applyProtection="1">
      <alignment horizontal="center" vertical="center"/>
    </xf>
    <xf numFmtId="0" fontId="64" fillId="0" borderId="0" xfId="55" applyFont="1" applyAlignment="1" applyProtection="1">
      <alignment vertical="center"/>
    </xf>
    <xf numFmtId="0" fontId="47" fillId="0" borderId="0" xfId="55" applyFont="1" applyAlignment="1" applyProtection="1">
      <alignment horizontal="center" vertical="center"/>
    </xf>
    <xf numFmtId="0" fontId="47" fillId="0" borderId="31" xfId="55" applyFont="1" applyBorder="1" applyAlignment="1" applyProtection="1">
      <alignment horizontal="center" vertical="center"/>
    </xf>
    <xf numFmtId="2" fontId="47" fillId="0" borderId="0" xfId="89" applyNumberFormat="1" applyFont="1" applyAlignment="1" applyProtection="1">
      <alignment horizontal="center" vertical="center"/>
    </xf>
    <xf numFmtId="2" fontId="47" fillId="0" borderId="31" xfId="89" applyNumberFormat="1" applyFont="1" applyBorder="1" applyAlignment="1" applyProtection="1">
      <alignment horizontal="center" vertical="center"/>
    </xf>
    <xf numFmtId="4" fontId="50" fillId="0" borderId="20" xfId="0" applyNumberFormat="1" applyFont="1" applyBorder="1" applyAlignment="1" applyProtection="1">
      <alignment horizontal="center" vertical="center"/>
    </xf>
    <xf numFmtId="0" fontId="47" fillId="0" borderId="0" xfId="55" applyFont="1" applyAlignment="1" applyProtection="1">
      <alignment vertical="center"/>
    </xf>
    <xf numFmtId="0" fontId="47" fillId="0" borderId="31" xfId="55" applyFont="1" applyBorder="1" applyAlignment="1" applyProtection="1">
      <alignment vertical="center"/>
    </xf>
    <xf numFmtId="4" fontId="50" fillId="0" borderId="0" xfId="0" applyNumberFormat="1" applyFont="1" applyAlignment="1" applyProtection="1">
      <alignment horizontal="center" vertical="center"/>
    </xf>
    <xf numFmtId="0" fontId="64" fillId="0" borderId="31" xfId="55" applyFont="1" applyBorder="1" applyAlignment="1" applyProtection="1">
      <alignment vertical="center"/>
    </xf>
    <xf numFmtId="2" fontId="63" fillId="0" borderId="8" xfId="89" applyNumberFormat="1" applyFont="1" applyBorder="1" applyAlignment="1" applyProtection="1">
      <alignment vertical="center"/>
    </xf>
    <xf numFmtId="2" fontId="63" fillId="0" borderId="0" xfId="89" applyNumberFormat="1" applyFont="1" applyAlignment="1" applyProtection="1">
      <alignment vertical="center"/>
    </xf>
    <xf numFmtId="2" fontId="65" fillId="0" borderId="0" xfId="89" applyNumberFormat="1" applyFont="1" applyAlignment="1" applyProtection="1">
      <alignment vertical="center"/>
    </xf>
    <xf numFmtId="1" fontId="63" fillId="0" borderId="0" xfId="89" applyNumberFormat="1" applyFont="1" applyAlignment="1" applyProtection="1">
      <alignment vertical="center"/>
    </xf>
    <xf numFmtId="2" fontId="63" fillId="0" borderId="0" xfId="89" applyNumberFormat="1" applyFont="1" applyAlignment="1" applyProtection="1">
      <alignment horizontal="center" vertical="center"/>
    </xf>
    <xf numFmtId="0" fontId="49" fillId="0" borderId="8" xfId="55" applyFont="1" applyBorder="1" applyAlignment="1" applyProtection="1">
      <alignment vertical="center"/>
    </xf>
    <xf numFmtId="0" fontId="49" fillId="0" borderId="32" xfId="55" applyFont="1" applyBorder="1" applyAlignment="1" applyProtection="1">
      <alignment vertical="center"/>
    </xf>
    <xf numFmtId="0" fontId="49" fillId="0" borderId="29" xfId="55" applyFont="1" applyBorder="1" applyAlignment="1" applyProtection="1">
      <alignment vertical="center"/>
    </xf>
    <xf numFmtId="0" fontId="49" fillId="0" borderId="33" xfId="55" applyFont="1" applyBorder="1" applyAlignment="1" applyProtection="1">
      <alignment vertical="center"/>
    </xf>
  </cellXfs>
  <cellStyles count="140">
    <cellStyle name="_x000d__x000a_JournalTemplate=C:\COMFO\CTALK\JOURSTD.TPL_x000d__x000a_LbStateAddress=3 3 0 251 1 89 2 311_x000d__x000a_LbStateJou" xfId="1" xr:uid="{00000000-0005-0000-0000-000000000000}"/>
    <cellStyle name="20% - Ênfase1 100" xfId="2" xr:uid="{00000000-0005-0000-0000-000001000000}"/>
    <cellStyle name="60% - Ênfase6 37" xfId="3" xr:uid="{00000000-0005-0000-0000-000002000000}"/>
    <cellStyle name="Check Cell" xfId="4" xr:uid="{00000000-0005-0000-0000-000003000000}"/>
    <cellStyle name="Comma_Arauco Piping list" xfId="5" xr:uid="{00000000-0005-0000-0000-000004000000}"/>
    <cellStyle name="Comma0" xfId="6" xr:uid="{00000000-0005-0000-0000-000005000000}"/>
    <cellStyle name="CORES" xfId="7" xr:uid="{00000000-0005-0000-0000-000006000000}"/>
    <cellStyle name="Currency [0]_Arauco Piping list" xfId="8" xr:uid="{00000000-0005-0000-0000-000007000000}"/>
    <cellStyle name="Currency_Arauco Piping list" xfId="9" xr:uid="{00000000-0005-0000-0000-000008000000}"/>
    <cellStyle name="Currency0" xfId="10" xr:uid="{00000000-0005-0000-0000-000009000000}"/>
    <cellStyle name="Data" xfId="11" xr:uid="{00000000-0005-0000-0000-00000A000000}"/>
    <cellStyle name="Date" xfId="12" xr:uid="{00000000-0005-0000-0000-00000B000000}"/>
    <cellStyle name="Euro" xfId="13" xr:uid="{00000000-0005-0000-0000-00000C000000}"/>
    <cellStyle name="Excel Built-in Excel Built-in Excel Built-in Excel Built-in Excel Built-in Excel Built-in Excel Built-in Excel Built-in Separador de milhares 4" xfId="14" xr:uid="{00000000-0005-0000-0000-00000D000000}"/>
    <cellStyle name="Excel Built-in Excel Built-in Excel Built-in Excel Built-in Excel Built-in Excel Built-in Excel Built-in Separador de milhares 4" xfId="15" xr:uid="{00000000-0005-0000-0000-00000E000000}"/>
    <cellStyle name="Excel Built-in Normal" xfId="16" xr:uid="{00000000-0005-0000-0000-00000F000000}"/>
    <cellStyle name="Excel Built-in Normal 1" xfId="17" xr:uid="{00000000-0005-0000-0000-000010000000}"/>
    <cellStyle name="Excel Built-in Normal 2" xfId="18" xr:uid="{00000000-0005-0000-0000-000011000000}"/>
    <cellStyle name="Excel Built-in Normal 3" xfId="19" xr:uid="{00000000-0005-0000-0000-000012000000}"/>
    <cellStyle name="Excel_BuiltIn_Comma" xfId="20" xr:uid="{00000000-0005-0000-0000-000013000000}"/>
    <cellStyle name="Fixed" xfId="21" xr:uid="{00000000-0005-0000-0000-000014000000}"/>
    <cellStyle name="Fixo" xfId="22" xr:uid="{00000000-0005-0000-0000-000015000000}"/>
    <cellStyle name="Followed Hyperlink" xfId="23" xr:uid="{00000000-0005-0000-0000-000016000000}"/>
    <cellStyle name="Good" xfId="24" xr:uid="{00000000-0005-0000-0000-000017000000}"/>
    <cellStyle name="Grey" xfId="25" xr:uid="{00000000-0005-0000-0000-000018000000}"/>
    <cellStyle name="Heading" xfId="26" xr:uid="{00000000-0005-0000-0000-000019000000}"/>
    <cellStyle name="Heading 1" xfId="27" xr:uid="{00000000-0005-0000-0000-00001A000000}"/>
    <cellStyle name="Heading 2" xfId="28" xr:uid="{00000000-0005-0000-0000-00001B000000}"/>
    <cellStyle name="Heading1" xfId="29" xr:uid="{00000000-0005-0000-0000-00001C000000}"/>
    <cellStyle name="Hiperlink 2" xfId="30" xr:uid="{00000000-0005-0000-0000-00001D000000}"/>
    <cellStyle name="Indefinido" xfId="31" xr:uid="{00000000-0005-0000-0000-00001E000000}"/>
    <cellStyle name="Input" xfId="32" xr:uid="{00000000-0005-0000-0000-00001F000000}"/>
    <cellStyle name="Input [yellow]" xfId="33" xr:uid="{00000000-0005-0000-0000-000020000000}"/>
    <cellStyle name="Linked Cell" xfId="34" xr:uid="{00000000-0005-0000-0000-000021000000}"/>
    <cellStyle name="material" xfId="35" xr:uid="{00000000-0005-0000-0000-000022000000}"/>
    <cellStyle name="MINIPG" xfId="36" xr:uid="{00000000-0005-0000-0000-000023000000}"/>
    <cellStyle name="Moeda" xfId="37" builtinId="4"/>
    <cellStyle name="Moeda 2" xfId="38" xr:uid="{00000000-0005-0000-0000-000025000000}"/>
    <cellStyle name="Moeda 3" xfId="39" xr:uid="{00000000-0005-0000-0000-000026000000}"/>
    <cellStyle name="Moeda 4" xfId="40" xr:uid="{00000000-0005-0000-0000-000027000000}"/>
    <cellStyle name="Neutral" xfId="41" xr:uid="{00000000-0005-0000-0000-000028000000}"/>
    <cellStyle name="Normal" xfId="0" builtinId="0"/>
    <cellStyle name="Normal - Style1" xfId="42" xr:uid="{00000000-0005-0000-0000-00002A000000}"/>
    <cellStyle name="Normal 10" xfId="43" xr:uid="{00000000-0005-0000-0000-00002B000000}"/>
    <cellStyle name="Normal 11" xfId="44" xr:uid="{00000000-0005-0000-0000-00002C000000}"/>
    <cellStyle name="Normal 12" xfId="45" xr:uid="{00000000-0005-0000-0000-00002D000000}"/>
    <cellStyle name="Normal 13" xfId="46" xr:uid="{00000000-0005-0000-0000-00002E000000}"/>
    <cellStyle name="Normal 14" xfId="47" xr:uid="{00000000-0005-0000-0000-00002F000000}"/>
    <cellStyle name="Normal 147" xfId="48" xr:uid="{00000000-0005-0000-0000-000030000000}"/>
    <cellStyle name="Normal 15" xfId="49" xr:uid="{00000000-0005-0000-0000-000031000000}"/>
    <cellStyle name="Normal 152" xfId="50" xr:uid="{00000000-0005-0000-0000-000032000000}"/>
    <cellStyle name="Normal 16" xfId="51" xr:uid="{00000000-0005-0000-0000-000033000000}"/>
    <cellStyle name="Normal 17" xfId="52" xr:uid="{00000000-0005-0000-0000-000034000000}"/>
    <cellStyle name="Normal 18" xfId="53" xr:uid="{00000000-0005-0000-0000-000035000000}"/>
    <cellStyle name="Normal 19" xfId="54" xr:uid="{00000000-0005-0000-0000-000036000000}"/>
    <cellStyle name="Normal 2" xfId="55" xr:uid="{00000000-0005-0000-0000-000037000000}"/>
    <cellStyle name="Normal 2 2" xfId="56" xr:uid="{00000000-0005-0000-0000-000038000000}"/>
    <cellStyle name="Normal 20" xfId="57" xr:uid="{00000000-0005-0000-0000-000039000000}"/>
    <cellStyle name="Normal 21" xfId="58" xr:uid="{00000000-0005-0000-0000-00003A000000}"/>
    <cellStyle name="Normal 22" xfId="59" xr:uid="{00000000-0005-0000-0000-00003B000000}"/>
    <cellStyle name="Normal 23" xfId="60" xr:uid="{00000000-0005-0000-0000-00003C000000}"/>
    <cellStyle name="Normal 24" xfId="61" xr:uid="{00000000-0005-0000-0000-00003D000000}"/>
    <cellStyle name="Normal 25" xfId="62" xr:uid="{00000000-0005-0000-0000-00003E000000}"/>
    <cellStyle name="Normal 26" xfId="63" xr:uid="{00000000-0005-0000-0000-00003F000000}"/>
    <cellStyle name="Normal 27" xfId="64" xr:uid="{00000000-0005-0000-0000-000040000000}"/>
    <cellStyle name="Normal 28" xfId="65" xr:uid="{00000000-0005-0000-0000-000041000000}"/>
    <cellStyle name="Normal 29" xfId="66" xr:uid="{00000000-0005-0000-0000-000042000000}"/>
    <cellStyle name="Normal 3" xfId="67" xr:uid="{00000000-0005-0000-0000-000043000000}"/>
    <cellStyle name="Normal 3 2" xfId="68" xr:uid="{00000000-0005-0000-0000-000044000000}"/>
    <cellStyle name="Normal 3 3" xfId="69" xr:uid="{00000000-0005-0000-0000-000045000000}"/>
    <cellStyle name="Normal 30" xfId="70" xr:uid="{00000000-0005-0000-0000-000046000000}"/>
    <cellStyle name="Normal 31" xfId="71" xr:uid="{00000000-0005-0000-0000-000047000000}"/>
    <cellStyle name="Normal 32" xfId="72" xr:uid="{00000000-0005-0000-0000-000048000000}"/>
    <cellStyle name="Normal 33" xfId="73" xr:uid="{00000000-0005-0000-0000-000049000000}"/>
    <cellStyle name="Normal 34" xfId="74" xr:uid="{00000000-0005-0000-0000-00004A000000}"/>
    <cellStyle name="Normal 35" xfId="75" xr:uid="{00000000-0005-0000-0000-00004B000000}"/>
    <cellStyle name="Normal 36" xfId="76" xr:uid="{00000000-0005-0000-0000-00004C000000}"/>
    <cellStyle name="Normal 4" xfId="77" xr:uid="{00000000-0005-0000-0000-00004D000000}"/>
    <cellStyle name="Normal 5" xfId="78" xr:uid="{00000000-0005-0000-0000-00004E000000}"/>
    <cellStyle name="Normal 5 2" xfId="79" xr:uid="{00000000-0005-0000-0000-00004F000000}"/>
    <cellStyle name="Normal 6" xfId="80" xr:uid="{00000000-0005-0000-0000-000050000000}"/>
    <cellStyle name="Normal 6 2" xfId="81" xr:uid="{00000000-0005-0000-0000-000051000000}"/>
    <cellStyle name="Normal 6 2 2" xfId="82" xr:uid="{00000000-0005-0000-0000-000052000000}"/>
    <cellStyle name="Normal 6 3" xfId="83" xr:uid="{00000000-0005-0000-0000-000053000000}"/>
    <cellStyle name="Normal 7" xfId="84" xr:uid="{00000000-0005-0000-0000-000054000000}"/>
    <cellStyle name="Normal 7 2" xfId="85" xr:uid="{00000000-0005-0000-0000-000055000000}"/>
    <cellStyle name="Normal 8" xfId="86" xr:uid="{00000000-0005-0000-0000-000056000000}"/>
    <cellStyle name="Normal 8 2" xfId="87" xr:uid="{00000000-0005-0000-0000-000057000000}"/>
    <cellStyle name="Normal 9" xfId="88" xr:uid="{00000000-0005-0000-0000-000058000000}"/>
    <cellStyle name="Normal_Plan1" xfId="89" xr:uid="{00000000-0005-0000-0000-000059000000}"/>
    <cellStyle name="Normal1" xfId="90" xr:uid="{00000000-0005-0000-0000-00005A000000}"/>
    <cellStyle name="Normal2" xfId="91" xr:uid="{00000000-0005-0000-0000-00005B000000}"/>
    <cellStyle name="Normal3" xfId="92" xr:uid="{00000000-0005-0000-0000-00005C000000}"/>
    <cellStyle name="Note" xfId="93" xr:uid="{00000000-0005-0000-0000-00005D000000}"/>
    <cellStyle name="Percent [2]" xfId="94" xr:uid="{00000000-0005-0000-0000-00005E000000}"/>
    <cellStyle name="Percent_Sheet1" xfId="95" xr:uid="{00000000-0005-0000-0000-00005F000000}"/>
    <cellStyle name="Percentual" xfId="96" xr:uid="{00000000-0005-0000-0000-000060000000}"/>
    <cellStyle name="Ponto" xfId="97" xr:uid="{00000000-0005-0000-0000-000061000000}"/>
    <cellStyle name="Porcentagem" xfId="98" builtinId="5"/>
    <cellStyle name="Porcentagem 2" xfId="99" xr:uid="{00000000-0005-0000-0000-000063000000}"/>
    <cellStyle name="Porcentagem 2 2" xfId="100" xr:uid="{00000000-0005-0000-0000-000064000000}"/>
    <cellStyle name="Porcentagem 3" xfId="101" xr:uid="{00000000-0005-0000-0000-000065000000}"/>
    <cellStyle name="Porcentagem 3 2" xfId="102" xr:uid="{00000000-0005-0000-0000-000066000000}"/>
    <cellStyle name="Porcentagem 4" xfId="103" xr:uid="{00000000-0005-0000-0000-000067000000}"/>
    <cellStyle name="Porcentagem 4 2" xfId="104" xr:uid="{00000000-0005-0000-0000-000068000000}"/>
    <cellStyle name="Porcentagem 5" xfId="105" xr:uid="{00000000-0005-0000-0000-000069000000}"/>
    <cellStyle name="Porcentagem 6" xfId="106" xr:uid="{00000000-0005-0000-0000-00006A000000}"/>
    <cellStyle name="Result" xfId="107" xr:uid="{00000000-0005-0000-0000-00006B000000}"/>
    <cellStyle name="Result2" xfId="108" xr:uid="{00000000-0005-0000-0000-00006C000000}"/>
    <cellStyle name="Sep. milhar [0]" xfId="109" xr:uid="{00000000-0005-0000-0000-00006D000000}"/>
    <cellStyle name="Separador de m" xfId="110" xr:uid="{00000000-0005-0000-0000-00006E000000}"/>
    <cellStyle name="Separador de milhares 2" xfId="111" xr:uid="{00000000-0005-0000-0000-00006F000000}"/>
    <cellStyle name="Separador de milhares 2 2" xfId="112" xr:uid="{00000000-0005-0000-0000-000070000000}"/>
    <cellStyle name="Separador de milhares 3" xfId="113" xr:uid="{00000000-0005-0000-0000-000071000000}"/>
    <cellStyle name="Separador de milhares 3 2" xfId="114" xr:uid="{00000000-0005-0000-0000-000072000000}"/>
    <cellStyle name="Separador de milhares 4" xfId="115" xr:uid="{00000000-0005-0000-0000-000073000000}"/>
    <cellStyle name="Sepavador de milhares [0]_Pasta2" xfId="116" xr:uid="{00000000-0005-0000-0000-000074000000}"/>
    <cellStyle name="Standard_RP100_01 (metr.)" xfId="117" xr:uid="{00000000-0005-0000-0000-000075000000}"/>
    <cellStyle name="SUBTIT" xfId="118" xr:uid="{00000000-0005-0000-0000-000076000000}"/>
    <cellStyle name="SUBTIT 2" xfId="119" xr:uid="{00000000-0005-0000-0000-000077000000}"/>
    <cellStyle name="Título 1 1" xfId="120" xr:uid="{00000000-0005-0000-0000-000078000000}"/>
    <cellStyle name="Titulo1" xfId="121" xr:uid="{00000000-0005-0000-0000-000079000000}"/>
    <cellStyle name="Titulo2" xfId="122" xr:uid="{00000000-0005-0000-0000-00007A000000}"/>
    <cellStyle name="Vírgula" xfId="123" builtinId="3"/>
    <cellStyle name="Vírgula 10" xfId="124" xr:uid="{00000000-0005-0000-0000-00007C000000}"/>
    <cellStyle name="Vírgula 11" xfId="125" xr:uid="{00000000-0005-0000-0000-00007D000000}"/>
    <cellStyle name="Vírgula 2" xfId="126" xr:uid="{00000000-0005-0000-0000-00007E000000}"/>
    <cellStyle name="Vírgula 2 2" xfId="127" xr:uid="{00000000-0005-0000-0000-00007F000000}"/>
    <cellStyle name="Vírgula 2 3" xfId="128" xr:uid="{00000000-0005-0000-0000-000080000000}"/>
    <cellStyle name="Vírgula 3" xfId="129" xr:uid="{00000000-0005-0000-0000-000081000000}"/>
    <cellStyle name="Vírgula 3 2" xfId="130" xr:uid="{00000000-0005-0000-0000-000082000000}"/>
    <cellStyle name="Vírgula 4" xfId="131" xr:uid="{00000000-0005-0000-0000-000083000000}"/>
    <cellStyle name="Vírgula 5" xfId="132" xr:uid="{00000000-0005-0000-0000-000084000000}"/>
    <cellStyle name="Vírgula 5 2" xfId="133" xr:uid="{00000000-0005-0000-0000-000085000000}"/>
    <cellStyle name="Vírgula 6" xfId="134" xr:uid="{00000000-0005-0000-0000-000086000000}"/>
    <cellStyle name="Vírgula 6 2" xfId="135" xr:uid="{00000000-0005-0000-0000-000087000000}"/>
    <cellStyle name="Vírgula 7" xfId="136" xr:uid="{00000000-0005-0000-0000-000088000000}"/>
    <cellStyle name="Vírgula 8" xfId="137" xr:uid="{00000000-0005-0000-0000-000089000000}"/>
    <cellStyle name="Vírgula 9" xfId="138" xr:uid="{00000000-0005-0000-0000-00008A000000}"/>
    <cellStyle name="Warning Text" xfId="139" xr:uid="{00000000-0005-0000-0000-00008B000000}"/>
  </cellStyles>
  <dxfs count="8">
    <dxf>
      <fill>
        <patternFill>
          <bgColor theme="9" tint="0.79998168889431442"/>
        </patternFill>
      </fill>
    </dxf>
    <dxf>
      <font>
        <condense val="0"/>
        <extend val="0"/>
        <color indexed="9"/>
      </font>
    </dxf>
    <dxf>
      <font>
        <condense val="0"/>
        <extend val="0"/>
        <color indexed="9"/>
      </font>
    </dxf>
    <dxf>
      <font>
        <condense val="0"/>
        <extend val="0"/>
        <color indexed="9"/>
      </font>
    </dxf>
    <dxf>
      <font>
        <color theme="0"/>
      </font>
      <fill>
        <patternFill>
          <bgColor theme="0"/>
        </patternFill>
      </fill>
    </dxf>
    <dxf>
      <font>
        <color theme="0"/>
      </font>
      <fill>
        <patternFill>
          <bgColor theme="0"/>
        </patternFill>
      </fill>
    </dxf>
    <dxf>
      <font>
        <condense val="0"/>
        <extend val="0"/>
        <color indexed="9"/>
      </font>
    </dxf>
    <dxf>
      <font>
        <condense val="0"/>
        <extend val="0"/>
        <color indexed="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idor\projetos\Meus%20documentos\Planilhas\OR&#199;AMENTO%20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OS"/>
      <sheetName val="COMPOS."/>
      <sheetName val="ORÇAMENTO"/>
      <sheetName val="CONCRETO FUNDAÇÃO"/>
      <sheetName val="CONCRETO ESTRUTURA"/>
      <sheetName val="PARETO  |  ABC"/>
      <sheetName val="GRÁFICO"/>
    </sheetNames>
    <sheetDataSet>
      <sheetData sheetId="0">
        <row r="8">
          <cell r="G8">
            <v>2.89</v>
          </cell>
        </row>
        <row r="11">
          <cell r="B11" t="str">
            <v xml:space="preserve">  Pedreiro de acabamento</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ilha1">
    <tabColor rgb="FFFFC000"/>
  </sheetPr>
  <dimension ref="A1:R140"/>
  <sheetViews>
    <sheetView showGridLines="0" tabSelected="1" view="pageBreakPreview" topLeftCell="A79" zoomScale="85" zoomScaleSheetLayoutView="85" workbookViewId="0">
      <selection activeCell="D96" sqref="D96"/>
    </sheetView>
  </sheetViews>
  <sheetFormatPr defaultColWidth="9.140625" defaultRowHeight="13.5"/>
  <cols>
    <col min="1" max="1" width="18.5703125" style="156" customWidth="1"/>
    <col min="2" max="2" width="19.42578125" style="153" customWidth="1"/>
    <col min="3" max="3" width="14.140625" style="153" customWidth="1"/>
    <col min="4" max="4" width="75.28515625" style="154" customWidth="1"/>
    <col min="5" max="5" width="10.28515625" style="135" customWidth="1"/>
    <col min="6" max="6" width="14.28515625" style="157" customWidth="1"/>
    <col min="7" max="8" width="16" style="158" customWidth="1"/>
    <col min="9" max="9" width="26" style="163" bestFit="1" customWidth="1"/>
    <col min="10" max="10" width="8.28515625" style="91" customWidth="1"/>
    <col min="11" max="11" width="18.85546875" style="92" customWidth="1"/>
    <col min="12" max="12" width="22.85546875" style="147" customWidth="1"/>
    <col min="13" max="13" width="16" style="147" bestFit="1" customWidth="1"/>
    <col min="14" max="15" width="9.140625" style="92"/>
    <col min="16" max="16384" width="9.140625" style="91"/>
  </cols>
  <sheetData>
    <row r="1" spans="1:15" s="58" customFormat="1" ht="127.5" customHeight="1">
      <c r="A1" s="46" t="s">
        <v>103</v>
      </c>
      <c r="B1" s="47"/>
      <c r="C1" s="47"/>
      <c r="D1" s="47"/>
      <c r="E1" s="47"/>
      <c r="F1" s="47"/>
      <c r="G1" s="47"/>
      <c r="H1" s="47"/>
      <c r="I1" s="48"/>
    </row>
    <row r="2" spans="1:15" s="63" customFormat="1" ht="17.25">
      <c r="A2" s="59" t="s">
        <v>19</v>
      </c>
      <c r="B2" s="60"/>
      <c r="C2" s="60"/>
      <c r="D2" s="60"/>
      <c r="E2" s="60"/>
      <c r="F2" s="60"/>
      <c r="G2" s="60"/>
      <c r="H2" s="61"/>
      <c r="I2" s="62"/>
      <c r="K2" s="58"/>
      <c r="L2" s="58"/>
      <c r="M2" s="58"/>
      <c r="N2" s="58"/>
    </row>
    <row r="3" spans="1:15" s="67" customFormat="1" ht="16.5">
      <c r="A3" s="64" t="s">
        <v>30</v>
      </c>
      <c r="B3" s="65" t="s">
        <v>37</v>
      </c>
      <c r="C3" s="65"/>
      <c r="D3" s="65"/>
      <c r="E3" s="65"/>
      <c r="F3" s="65"/>
      <c r="G3" s="65"/>
      <c r="H3" s="65"/>
      <c r="I3" s="66"/>
      <c r="K3" s="58"/>
      <c r="L3" s="58"/>
      <c r="M3" s="58"/>
      <c r="N3" s="58"/>
    </row>
    <row r="4" spans="1:15" s="67" customFormat="1" ht="16.5" customHeight="1">
      <c r="A4" s="68" t="s">
        <v>26</v>
      </c>
      <c r="B4" s="69" t="str">
        <f>D9</f>
        <v>PAVIMENTAÇÃO DE VIAS URBANAS</v>
      </c>
      <c r="C4" s="70"/>
      <c r="D4" s="70"/>
      <c r="E4" s="71"/>
      <c r="F4" s="72" t="s">
        <v>21</v>
      </c>
      <c r="G4" s="72"/>
      <c r="H4" s="168"/>
      <c r="I4" s="73" t="s">
        <v>104</v>
      </c>
      <c r="K4" s="58"/>
      <c r="L4" s="58"/>
      <c r="M4" s="58"/>
      <c r="N4" s="58"/>
    </row>
    <row r="5" spans="1:15" s="67" customFormat="1" ht="16.5" customHeight="1">
      <c r="A5" s="68" t="s">
        <v>20</v>
      </c>
      <c r="B5" s="70" t="s">
        <v>154</v>
      </c>
      <c r="C5" s="70"/>
      <c r="D5" s="70"/>
      <c r="E5" s="71"/>
      <c r="F5" s="72"/>
      <c r="G5" s="72"/>
      <c r="H5" s="169"/>
      <c r="I5" s="73"/>
      <c r="K5" s="58"/>
      <c r="L5" s="58"/>
      <c r="M5" s="58"/>
      <c r="N5" s="58"/>
    </row>
    <row r="6" spans="1:15" s="67" customFormat="1" ht="39" customHeight="1">
      <c r="A6" s="74" t="s">
        <v>24</v>
      </c>
      <c r="B6" s="75" t="s">
        <v>153</v>
      </c>
      <c r="C6" s="70"/>
      <c r="D6" s="70"/>
      <c r="E6" s="71"/>
      <c r="F6" s="76" t="s">
        <v>22</v>
      </c>
      <c r="G6" s="76"/>
      <c r="H6" s="77"/>
      <c r="I6" s="1">
        <v>0.27650000000000002</v>
      </c>
      <c r="J6" s="78" t="s">
        <v>106</v>
      </c>
      <c r="K6" s="79"/>
      <c r="L6" s="79"/>
      <c r="M6" s="79"/>
      <c r="N6" s="58"/>
    </row>
    <row r="7" spans="1:15" s="67" customFormat="1" ht="24" customHeight="1" thickBot="1">
      <c r="A7" s="80" t="s">
        <v>23</v>
      </c>
      <c r="B7" s="81"/>
      <c r="C7" s="82" t="s">
        <v>157</v>
      </c>
      <c r="D7" s="83"/>
      <c r="E7" s="84"/>
      <c r="F7" s="76" t="s">
        <v>105</v>
      </c>
      <c r="G7" s="76"/>
      <c r="H7" s="77"/>
      <c r="I7" s="2">
        <f ca="1">TODAY()</f>
        <v>45282</v>
      </c>
      <c r="J7" s="78" t="s">
        <v>107</v>
      </c>
      <c r="K7" s="79"/>
      <c r="L7" s="79"/>
      <c r="M7" s="79"/>
      <c r="N7" s="58"/>
    </row>
    <row r="8" spans="1:15" ht="26.25" thickBot="1">
      <c r="A8" s="85" t="s">
        <v>25</v>
      </c>
      <c r="B8" s="86" t="s">
        <v>1</v>
      </c>
      <c r="C8" s="86" t="s">
        <v>15</v>
      </c>
      <c r="D8" s="86" t="s">
        <v>16</v>
      </c>
      <c r="E8" s="86" t="s">
        <v>2</v>
      </c>
      <c r="F8" s="87" t="s">
        <v>17</v>
      </c>
      <c r="G8" s="88" t="s">
        <v>28</v>
      </c>
      <c r="H8" s="89" t="s">
        <v>108</v>
      </c>
      <c r="I8" s="90" t="s">
        <v>18</v>
      </c>
      <c r="K8" s="58"/>
      <c r="L8" s="58"/>
      <c r="M8" s="58"/>
      <c r="N8" s="58"/>
    </row>
    <row r="9" spans="1:15" ht="28.15" customHeight="1" thickBot="1">
      <c r="A9" s="93"/>
      <c r="B9" s="94"/>
      <c r="C9" s="94"/>
      <c r="D9" s="95" t="s">
        <v>38</v>
      </c>
      <c r="E9" s="95"/>
      <c r="F9" s="3"/>
      <c r="G9" s="96"/>
      <c r="H9" s="97"/>
      <c r="I9" s="4"/>
      <c r="K9" s="58"/>
      <c r="L9" s="58"/>
      <c r="M9" s="58"/>
      <c r="N9" s="58"/>
    </row>
    <row r="10" spans="1:15" ht="27" customHeight="1">
      <c r="A10" s="98"/>
      <c r="B10" s="99" t="s">
        <v>39</v>
      </c>
      <c r="C10" s="100"/>
      <c r="D10" s="100"/>
      <c r="E10" s="100"/>
      <c r="F10" s="100"/>
      <c r="G10" s="100"/>
      <c r="H10" s="101"/>
      <c r="I10" s="5"/>
      <c r="L10" s="102"/>
      <c r="M10" s="102"/>
      <c r="N10" s="91"/>
      <c r="O10" s="91"/>
    </row>
    <row r="11" spans="1:15" ht="15">
      <c r="A11" s="103">
        <v>1</v>
      </c>
      <c r="B11" s="104" t="s">
        <v>40</v>
      </c>
      <c r="C11" s="105"/>
      <c r="D11" s="105"/>
      <c r="E11" s="105"/>
      <c r="F11" s="105"/>
      <c r="G11" s="105"/>
      <c r="H11" s="106"/>
      <c r="I11" s="6">
        <f>I12+I14+I20+I26+I32+I38</f>
        <v>0</v>
      </c>
      <c r="L11" s="102"/>
      <c r="M11" s="102"/>
      <c r="N11" s="91"/>
      <c r="O11" s="91"/>
    </row>
    <row r="12" spans="1:15" ht="14.25">
      <c r="A12" s="107" t="s">
        <v>33</v>
      </c>
      <c r="B12" s="108"/>
      <c r="C12" s="109"/>
      <c r="D12" s="110" t="s">
        <v>70</v>
      </c>
      <c r="E12" s="111"/>
      <c r="F12" s="111"/>
      <c r="G12" s="111"/>
      <c r="H12" s="112"/>
      <c r="I12" s="7">
        <f>I13</f>
        <v>0</v>
      </c>
      <c r="L12" s="102"/>
      <c r="M12" s="102"/>
      <c r="N12" s="91"/>
      <c r="O12" s="91"/>
    </row>
    <row r="13" spans="1:15" ht="67.5">
      <c r="A13" s="113" t="s">
        <v>71</v>
      </c>
      <c r="B13" s="114" t="s">
        <v>58</v>
      </c>
      <c r="C13" s="115" t="s">
        <v>59</v>
      </c>
      <c r="D13" s="116" t="s">
        <v>60</v>
      </c>
      <c r="E13" s="114" t="s">
        <v>54</v>
      </c>
      <c r="F13" s="117">
        <v>4.5</v>
      </c>
      <c r="G13" s="164"/>
      <c r="H13" s="118">
        <f>ROUND(ROUND(G13,2)*(1+$I$6),2)</f>
        <v>0</v>
      </c>
      <c r="I13" s="119">
        <f>ROUND(H13*F13,2)</f>
        <v>0</v>
      </c>
      <c r="K13" s="120">
        <v>387.81</v>
      </c>
      <c r="L13" s="102"/>
      <c r="M13" s="102"/>
      <c r="N13" s="91"/>
      <c r="O13" s="91"/>
    </row>
    <row r="14" spans="1:15" s="128" customFormat="1" ht="14.25">
      <c r="A14" s="107" t="s">
        <v>97</v>
      </c>
      <c r="B14" s="121"/>
      <c r="C14" s="122"/>
      <c r="D14" s="123" t="s">
        <v>41</v>
      </c>
      <c r="E14" s="124"/>
      <c r="F14" s="125"/>
      <c r="G14" s="165"/>
      <c r="H14" s="126"/>
      <c r="I14" s="7">
        <f>SUM(I15:I19)</f>
        <v>0</v>
      </c>
      <c r="J14" s="91"/>
      <c r="K14" s="120"/>
      <c r="L14" s="102"/>
      <c r="M14" s="127"/>
    </row>
    <row r="15" spans="1:15" s="128" customFormat="1" ht="54">
      <c r="A15" s="113" t="s">
        <v>98</v>
      </c>
      <c r="B15" s="129" t="s">
        <v>34</v>
      </c>
      <c r="C15" s="130">
        <v>1</v>
      </c>
      <c r="D15" s="131" t="s">
        <v>69</v>
      </c>
      <c r="E15" s="114" t="s">
        <v>53</v>
      </c>
      <c r="F15" s="117">
        <v>610.29999999999995</v>
      </c>
      <c r="G15" s="164"/>
      <c r="H15" s="43">
        <f t="shared" ref="H15:H19" si="0">ROUND(ROUND(G15,2)*(1+$I$6),2)</f>
        <v>0</v>
      </c>
      <c r="I15" s="132">
        <f t="shared" ref="I15:I19" si="1">ROUND(H15*F15,2)</f>
        <v>0</v>
      </c>
      <c r="J15" s="91"/>
      <c r="K15" s="120">
        <v>30.87</v>
      </c>
      <c r="L15" s="102"/>
      <c r="M15" s="127"/>
    </row>
    <row r="16" spans="1:15" s="128" customFormat="1" ht="27">
      <c r="A16" s="113" t="s">
        <v>99</v>
      </c>
      <c r="B16" s="129" t="s">
        <v>58</v>
      </c>
      <c r="C16" s="133" t="s">
        <v>63</v>
      </c>
      <c r="D16" s="131" t="s">
        <v>64</v>
      </c>
      <c r="E16" s="114" t="s">
        <v>54</v>
      </c>
      <c r="F16" s="117">
        <v>1564.64</v>
      </c>
      <c r="G16" s="164"/>
      <c r="H16" s="43">
        <f t="shared" si="0"/>
        <v>0</v>
      </c>
      <c r="I16" s="132">
        <f t="shared" si="1"/>
        <v>0</v>
      </c>
      <c r="J16" s="91"/>
      <c r="K16" s="120">
        <v>2.39</v>
      </c>
      <c r="L16" s="102"/>
      <c r="M16" s="127"/>
    </row>
    <row r="17" spans="1:13" s="128" customFormat="1" ht="27">
      <c r="A17" s="113" t="s">
        <v>100</v>
      </c>
      <c r="B17" s="129" t="s">
        <v>58</v>
      </c>
      <c r="C17" s="134" t="s">
        <v>67</v>
      </c>
      <c r="D17" s="131" t="s">
        <v>68</v>
      </c>
      <c r="E17" s="114" t="s">
        <v>56</v>
      </c>
      <c r="F17" s="117">
        <v>211.22640000000001</v>
      </c>
      <c r="G17" s="164"/>
      <c r="H17" s="43">
        <f t="shared" si="0"/>
        <v>0</v>
      </c>
      <c r="I17" s="132">
        <f t="shared" si="1"/>
        <v>0</v>
      </c>
      <c r="J17" s="91"/>
      <c r="K17" s="120">
        <v>0.98</v>
      </c>
      <c r="L17" s="102"/>
      <c r="M17" s="127"/>
    </row>
    <row r="18" spans="1:13" s="128" customFormat="1" ht="54">
      <c r="A18" s="113" t="s">
        <v>101</v>
      </c>
      <c r="B18" s="129" t="s">
        <v>58</v>
      </c>
      <c r="C18" s="134" t="s">
        <v>61</v>
      </c>
      <c r="D18" s="131" t="s">
        <v>62</v>
      </c>
      <c r="E18" s="114" t="s">
        <v>55</v>
      </c>
      <c r="F18" s="117">
        <v>93.878399999999999</v>
      </c>
      <c r="G18" s="164"/>
      <c r="H18" s="43">
        <f t="shared" si="0"/>
        <v>0</v>
      </c>
      <c r="I18" s="132">
        <f t="shared" si="1"/>
        <v>0</v>
      </c>
      <c r="J18" s="91"/>
      <c r="K18" s="120">
        <v>1953.75</v>
      </c>
      <c r="L18" s="102"/>
      <c r="M18" s="127"/>
    </row>
    <row r="19" spans="1:13" s="128" customFormat="1" ht="27">
      <c r="A19" s="113" t="s">
        <v>102</v>
      </c>
      <c r="B19" s="129" t="s">
        <v>58</v>
      </c>
      <c r="C19" s="134" t="s">
        <v>65</v>
      </c>
      <c r="D19" s="131" t="s">
        <v>66</v>
      </c>
      <c r="E19" s="114" t="s">
        <v>57</v>
      </c>
      <c r="F19" s="117">
        <v>1595.9328</v>
      </c>
      <c r="G19" s="164"/>
      <c r="H19" s="43">
        <f t="shared" si="0"/>
        <v>0</v>
      </c>
      <c r="I19" s="132">
        <f t="shared" si="1"/>
        <v>0</v>
      </c>
      <c r="J19" s="91"/>
      <c r="K19" s="120">
        <v>1.99</v>
      </c>
      <c r="L19" s="102"/>
      <c r="M19" s="127"/>
    </row>
    <row r="20" spans="1:13" s="128" customFormat="1" ht="14.25">
      <c r="A20" s="107" t="s">
        <v>72</v>
      </c>
      <c r="B20" s="121"/>
      <c r="C20" s="122"/>
      <c r="D20" s="123" t="s">
        <v>42</v>
      </c>
      <c r="E20" s="124"/>
      <c r="F20" s="125"/>
      <c r="G20" s="165"/>
      <c r="H20" s="126"/>
      <c r="I20" s="7">
        <f>SUM(I21:I25)</f>
        <v>0</v>
      </c>
      <c r="J20" s="91"/>
      <c r="K20" s="120"/>
      <c r="L20" s="102"/>
      <c r="M20" s="127"/>
    </row>
    <row r="21" spans="1:13" s="128" customFormat="1" ht="54">
      <c r="A21" s="113" t="s">
        <v>73</v>
      </c>
      <c r="B21" s="129" t="s">
        <v>34</v>
      </c>
      <c r="C21" s="130">
        <v>1</v>
      </c>
      <c r="D21" s="131" t="s">
        <v>69</v>
      </c>
      <c r="E21" s="131" t="s">
        <v>53</v>
      </c>
      <c r="F21" s="117">
        <v>425.21</v>
      </c>
      <c r="G21" s="164"/>
      <c r="H21" s="43">
        <f t="shared" ref="H21:H25" si="2">ROUND(ROUND(G21,2)*(1+$I$6),2)</f>
        <v>0</v>
      </c>
      <c r="I21" s="132">
        <f t="shared" ref="I21:I25" si="3">ROUND(H21*F21,2)</f>
        <v>0</v>
      </c>
      <c r="J21" s="91"/>
      <c r="K21" s="120">
        <v>30.87</v>
      </c>
      <c r="L21" s="102"/>
      <c r="M21" s="127"/>
    </row>
    <row r="22" spans="1:13" s="128" customFormat="1" ht="27">
      <c r="A22" s="113" t="s">
        <v>74</v>
      </c>
      <c r="B22" s="129" t="s">
        <v>58</v>
      </c>
      <c r="C22" s="133" t="s">
        <v>63</v>
      </c>
      <c r="D22" s="131" t="s">
        <v>64</v>
      </c>
      <c r="E22" s="114" t="s">
        <v>54</v>
      </c>
      <c r="F22" s="117">
        <v>1150.79</v>
      </c>
      <c r="G22" s="164"/>
      <c r="H22" s="43">
        <f t="shared" si="2"/>
        <v>0</v>
      </c>
      <c r="I22" s="132">
        <f t="shared" si="3"/>
        <v>0</v>
      </c>
      <c r="J22" s="91"/>
      <c r="K22" s="120">
        <v>2.39</v>
      </c>
      <c r="L22" s="102"/>
      <c r="M22" s="127"/>
    </row>
    <row r="23" spans="1:13" s="128" customFormat="1" ht="27">
      <c r="A23" s="113" t="s">
        <v>75</v>
      </c>
      <c r="B23" s="129" t="s">
        <v>58</v>
      </c>
      <c r="C23" s="134" t="s">
        <v>67</v>
      </c>
      <c r="D23" s="131" t="s">
        <v>68</v>
      </c>
      <c r="E23" s="114" t="s">
        <v>56</v>
      </c>
      <c r="F23" s="117">
        <v>155.35665</v>
      </c>
      <c r="G23" s="164"/>
      <c r="H23" s="43">
        <f t="shared" si="2"/>
        <v>0</v>
      </c>
      <c r="I23" s="132">
        <f t="shared" si="3"/>
        <v>0</v>
      </c>
      <c r="J23" s="91"/>
      <c r="K23" s="120">
        <v>0.98</v>
      </c>
      <c r="L23" s="102"/>
      <c r="M23" s="127"/>
    </row>
    <row r="24" spans="1:13" s="128" customFormat="1" ht="54">
      <c r="A24" s="113" t="s">
        <v>76</v>
      </c>
      <c r="B24" s="129" t="s">
        <v>58</v>
      </c>
      <c r="C24" s="134" t="s">
        <v>61</v>
      </c>
      <c r="D24" s="131" t="s">
        <v>62</v>
      </c>
      <c r="E24" s="114" t="s">
        <v>55</v>
      </c>
      <c r="F24" s="117">
        <v>69.047399999999996</v>
      </c>
      <c r="G24" s="164"/>
      <c r="H24" s="43">
        <f t="shared" si="2"/>
        <v>0</v>
      </c>
      <c r="I24" s="132">
        <f t="shared" si="3"/>
        <v>0</v>
      </c>
      <c r="J24" s="91"/>
      <c r="K24" s="120">
        <v>1953.75</v>
      </c>
      <c r="L24" s="102"/>
      <c r="M24" s="127"/>
    </row>
    <row r="25" spans="1:13" s="128" customFormat="1" ht="27">
      <c r="A25" s="113" t="s">
        <v>77</v>
      </c>
      <c r="B25" s="129" t="s">
        <v>58</v>
      </c>
      <c r="C25" s="134" t="s">
        <v>65</v>
      </c>
      <c r="D25" s="131" t="s">
        <v>66</v>
      </c>
      <c r="E25" s="114" t="s">
        <v>57</v>
      </c>
      <c r="F25" s="117">
        <v>1173.8057999999999</v>
      </c>
      <c r="G25" s="164"/>
      <c r="H25" s="43">
        <f t="shared" si="2"/>
        <v>0</v>
      </c>
      <c r="I25" s="132">
        <f t="shared" si="3"/>
        <v>0</v>
      </c>
      <c r="J25" s="91"/>
      <c r="K25" s="120">
        <v>1.99</v>
      </c>
      <c r="L25" s="102"/>
      <c r="M25" s="127"/>
    </row>
    <row r="26" spans="1:13" s="128" customFormat="1" ht="14.25">
      <c r="A26" s="107" t="s">
        <v>78</v>
      </c>
      <c r="B26" s="121"/>
      <c r="C26" s="122"/>
      <c r="D26" s="123" t="s">
        <v>43</v>
      </c>
      <c r="E26" s="124"/>
      <c r="F26" s="125"/>
      <c r="G26" s="165"/>
      <c r="H26" s="126"/>
      <c r="I26" s="7">
        <f>SUM(I27:I31)</f>
        <v>0</v>
      </c>
      <c r="J26" s="91"/>
      <c r="K26" s="120"/>
      <c r="L26" s="102"/>
      <c r="M26" s="127"/>
    </row>
    <row r="27" spans="1:13" s="136" customFormat="1" ht="54">
      <c r="A27" s="113" t="s">
        <v>79</v>
      </c>
      <c r="B27" s="129" t="s">
        <v>34</v>
      </c>
      <c r="C27" s="130">
        <v>1</v>
      </c>
      <c r="D27" s="131" t="s">
        <v>69</v>
      </c>
      <c r="E27" s="114" t="s">
        <v>53</v>
      </c>
      <c r="F27" s="117">
        <v>444.97</v>
      </c>
      <c r="G27" s="164"/>
      <c r="H27" s="43">
        <f t="shared" ref="H27:H31" si="4">ROUND(ROUND(G27,2)*(1+$I$6),2)</f>
        <v>0</v>
      </c>
      <c r="I27" s="132">
        <f t="shared" ref="I27:I43" si="5">ROUND(H27*F27,2)</f>
        <v>0</v>
      </c>
      <c r="J27" s="135"/>
      <c r="K27" s="120">
        <v>30.87</v>
      </c>
      <c r="L27" s="102"/>
      <c r="M27" s="127"/>
    </row>
    <row r="28" spans="1:13" s="128" customFormat="1" ht="27">
      <c r="A28" s="113" t="s">
        <v>80</v>
      </c>
      <c r="B28" s="129" t="s">
        <v>58</v>
      </c>
      <c r="C28" s="133" t="s">
        <v>63</v>
      </c>
      <c r="D28" s="131" t="s">
        <v>64</v>
      </c>
      <c r="E28" s="114" t="s">
        <v>54</v>
      </c>
      <c r="F28" s="117">
        <v>1201.27</v>
      </c>
      <c r="G28" s="164"/>
      <c r="H28" s="43">
        <f t="shared" si="4"/>
        <v>0</v>
      </c>
      <c r="I28" s="132">
        <f t="shared" si="5"/>
        <v>0</v>
      </c>
      <c r="J28" s="91"/>
      <c r="K28" s="120">
        <v>2.39</v>
      </c>
      <c r="L28" s="102"/>
      <c r="M28" s="127"/>
    </row>
    <row r="29" spans="1:13" s="128" customFormat="1" ht="27">
      <c r="A29" s="113" t="s">
        <v>84</v>
      </c>
      <c r="B29" s="129" t="s">
        <v>58</v>
      </c>
      <c r="C29" s="134" t="s">
        <v>67</v>
      </c>
      <c r="D29" s="131" t="s">
        <v>68</v>
      </c>
      <c r="E29" s="114" t="s">
        <v>56</v>
      </c>
      <c r="F29" s="117">
        <v>162.17145000000002</v>
      </c>
      <c r="G29" s="164"/>
      <c r="H29" s="43">
        <f t="shared" si="4"/>
        <v>0</v>
      </c>
      <c r="I29" s="132">
        <f t="shared" si="5"/>
        <v>0</v>
      </c>
      <c r="J29" s="91"/>
      <c r="K29" s="120">
        <v>0.98</v>
      </c>
      <c r="L29" s="102"/>
      <c r="M29" s="127"/>
    </row>
    <row r="30" spans="1:13" s="128" customFormat="1" ht="54">
      <c r="A30" s="113" t="s">
        <v>85</v>
      </c>
      <c r="B30" s="129" t="s">
        <v>58</v>
      </c>
      <c r="C30" s="134" t="s">
        <v>61</v>
      </c>
      <c r="D30" s="131" t="s">
        <v>62</v>
      </c>
      <c r="E30" s="114" t="s">
        <v>55</v>
      </c>
      <c r="F30" s="117">
        <v>72.0762</v>
      </c>
      <c r="G30" s="164"/>
      <c r="H30" s="43">
        <f t="shared" si="4"/>
        <v>0</v>
      </c>
      <c r="I30" s="132">
        <f t="shared" si="5"/>
        <v>0</v>
      </c>
      <c r="J30" s="91"/>
      <c r="K30" s="120">
        <v>1953.75</v>
      </c>
      <c r="L30" s="102"/>
      <c r="M30" s="127"/>
    </row>
    <row r="31" spans="1:13" s="128" customFormat="1" ht="27">
      <c r="A31" s="113" t="s">
        <v>86</v>
      </c>
      <c r="B31" s="129" t="s">
        <v>58</v>
      </c>
      <c r="C31" s="134" t="s">
        <v>65</v>
      </c>
      <c r="D31" s="131" t="s">
        <v>66</v>
      </c>
      <c r="E31" s="114" t="s">
        <v>57</v>
      </c>
      <c r="F31" s="117">
        <v>1225.2954</v>
      </c>
      <c r="G31" s="164"/>
      <c r="H31" s="43">
        <f t="shared" si="4"/>
        <v>0</v>
      </c>
      <c r="I31" s="132">
        <f t="shared" si="5"/>
        <v>0</v>
      </c>
      <c r="J31" s="91"/>
      <c r="K31" s="120">
        <v>1.99</v>
      </c>
      <c r="L31" s="102"/>
      <c r="M31" s="127"/>
    </row>
    <row r="32" spans="1:13" s="128" customFormat="1" ht="14.25">
      <c r="A32" s="107" t="s">
        <v>81</v>
      </c>
      <c r="B32" s="121"/>
      <c r="C32" s="122"/>
      <c r="D32" s="123" t="s">
        <v>44</v>
      </c>
      <c r="E32" s="124"/>
      <c r="F32" s="125"/>
      <c r="G32" s="165"/>
      <c r="H32" s="126"/>
      <c r="I32" s="7">
        <f>SUM(I33:I37)</f>
        <v>0</v>
      </c>
      <c r="J32" s="91"/>
      <c r="K32" s="120"/>
      <c r="L32" s="102"/>
      <c r="M32" s="127"/>
    </row>
    <row r="33" spans="1:13" s="136" customFormat="1" ht="54">
      <c r="A33" s="113" t="s">
        <v>82</v>
      </c>
      <c r="B33" s="129" t="s">
        <v>34</v>
      </c>
      <c r="C33" s="130">
        <v>1</v>
      </c>
      <c r="D33" s="131" t="s">
        <v>69</v>
      </c>
      <c r="E33" s="114" t="s">
        <v>53</v>
      </c>
      <c r="F33" s="117">
        <v>289.49</v>
      </c>
      <c r="G33" s="164"/>
      <c r="H33" s="43">
        <f t="shared" ref="H33:H37" si="6">ROUND(ROUND(G33,2)*(1+$I$6),2)</f>
        <v>0</v>
      </c>
      <c r="I33" s="132">
        <f t="shared" si="5"/>
        <v>0</v>
      </c>
      <c r="J33" s="135"/>
      <c r="K33" s="120">
        <v>30.87</v>
      </c>
      <c r="L33" s="102"/>
      <c r="M33" s="127"/>
    </row>
    <row r="34" spans="1:13" s="128" customFormat="1" ht="27">
      <c r="A34" s="113" t="s">
        <v>83</v>
      </c>
      <c r="B34" s="129" t="s">
        <v>58</v>
      </c>
      <c r="C34" s="133" t="s">
        <v>63</v>
      </c>
      <c r="D34" s="131" t="s">
        <v>64</v>
      </c>
      <c r="E34" s="114" t="s">
        <v>54</v>
      </c>
      <c r="F34" s="117">
        <v>971.42</v>
      </c>
      <c r="G34" s="164"/>
      <c r="H34" s="43">
        <f t="shared" si="6"/>
        <v>0</v>
      </c>
      <c r="I34" s="132">
        <f t="shared" si="5"/>
        <v>0</v>
      </c>
      <c r="J34" s="91"/>
      <c r="K34" s="120">
        <v>2.39</v>
      </c>
      <c r="L34" s="102"/>
      <c r="M34" s="127"/>
    </row>
    <row r="35" spans="1:13" s="128" customFormat="1" ht="27">
      <c r="A35" s="113" t="s">
        <v>87</v>
      </c>
      <c r="B35" s="129" t="s">
        <v>58</v>
      </c>
      <c r="C35" s="134" t="s">
        <v>67</v>
      </c>
      <c r="D35" s="131" t="s">
        <v>68</v>
      </c>
      <c r="E35" s="114" t="s">
        <v>56</v>
      </c>
      <c r="F35" s="117">
        <v>131.14169999999999</v>
      </c>
      <c r="G35" s="164"/>
      <c r="H35" s="43">
        <f t="shared" si="6"/>
        <v>0</v>
      </c>
      <c r="I35" s="132">
        <f t="shared" si="5"/>
        <v>0</v>
      </c>
      <c r="J35" s="91"/>
      <c r="K35" s="120">
        <v>0.98</v>
      </c>
      <c r="L35" s="102"/>
      <c r="M35" s="127"/>
    </row>
    <row r="36" spans="1:13" s="128" customFormat="1" ht="54">
      <c r="A36" s="113" t="s">
        <v>88</v>
      </c>
      <c r="B36" s="129" t="s">
        <v>58</v>
      </c>
      <c r="C36" s="134" t="s">
        <v>61</v>
      </c>
      <c r="D36" s="131" t="s">
        <v>62</v>
      </c>
      <c r="E36" s="114" t="s">
        <v>55</v>
      </c>
      <c r="F36" s="117">
        <v>58.285199999999996</v>
      </c>
      <c r="G36" s="164"/>
      <c r="H36" s="43">
        <f t="shared" si="6"/>
        <v>0</v>
      </c>
      <c r="I36" s="132">
        <f t="shared" si="5"/>
        <v>0</v>
      </c>
      <c r="J36" s="91"/>
      <c r="K36" s="120">
        <v>1953.75</v>
      </c>
      <c r="L36" s="102"/>
      <c r="M36" s="127"/>
    </row>
    <row r="37" spans="1:13" s="128" customFormat="1" ht="27">
      <c r="A37" s="113" t="s">
        <v>89</v>
      </c>
      <c r="B37" s="129" t="s">
        <v>58</v>
      </c>
      <c r="C37" s="134" t="s">
        <v>65</v>
      </c>
      <c r="D37" s="131" t="s">
        <v>66</v>
      </c>
      <c r="E37" s="114" t="s">
        <v>57</v>
      </c>
      <c r="F37" s="117">
        <v>990.84839999999997</v>
      </c>
      <c r="G37" s="164"/>
      <c r="H37" s="43">
        <f t="shared" si="6"/>
        <v>0</v>
      </c>
      <c r="I37" s="132">
        <f t="shared" si="5"/>
        <v>0</v>
      </c>
      <c r="J37" s="91"/>
      <c r="K37" s="120">
        <v>1.99</v>
      </c>
      <c r="L37" s="102"/>
      <c r="M37" s="127"/>
    </row>
    <row r="38" spans="1:13" s="91" customFormat="1" ht="14.25">
      <c r="A38" s="107" t="s">
        <v>139</v>
      </c>
      <c r="B38" s="121"/>
      <c r="C38" s="122"/>
      <c r="D38" s="123" t="s">
        <v>140</v>
      </c>
      <c r="E38" s="124"/>
      <c r="F38" s="125"/>
      <c r="G38" s="165"/>
      <c r="H38" s="126"/>
      <c r="I38" s="7">
        <f>SUM(I39:I43)</f>
        <v>0</v>
      </c>
      <c r="K38" s="120"/>
      <c r="L38" s="102"/>
      <c r="M38" s="102"/>
    </row>
    <row r="39" spans="1:13" s="128" customFormat="1" ht="54">
      <c r="A39" s="113" t="s">
        <v>141</v>
      </c>
      <c r="B39" s="129" t="s">
        <v>34</v>
      </c>
      <c r="C39" s="130">
        <v>1</v>
      </c>
      <c r="D39" s="131" t="s">
        <v>69</v>
      </c>
      <c r="E39" s="114" t="s">
        <v>53</v>
      </c>
      <c r="F39" s="117">
        <v>18.760000000000002</v>
      </c>
      <c r="G39" s="164"/>
      <c r="H39" s="43">
        <f t="shared" ref="H39:H43" si="7">ROUND(ROUND(G39,2)*(1+$I$6),2)</f>
        <v>0</v>
      </c>
      <c r="I39" s="132">
        <f t="shared" si="5"/>
        <v>0</v>
      </c>
      <c r="J39" s="91"/>
      <c r="K39" s="120">
        <v>30.87</v>
      </c>
      <c r="L39" s="102"/>
      <c r="M39" s="127"/>
    </row>
    <row r="40" spans="1:13" s="91" customFormat="1" ht="27">
      <c r="A40" s="113" t="s">
        <v>142</v>
      </c>
      <c r="B40" s="129" t="s">
        <v>58</v>
      </c>
      <c r="C40" s="133" t="s">
        <v>63</v>
      </c>
      <c r="D40" s="131" t="s">
        <v>64</v>
      </c>
      <c r="E40" s="114" t="s">
        <v>54</v>
      </c>
      <c r="F40" s="117">
        <v>389.37</v>
      </c>
      <c r="G40" s="164"/>
      <c r="H40" s="43">
        <f t="shared" si="7"/>
        <v>0</v>
      </c>
      <c r="I40" s="132">
        <f t="shared" si="5"/>
        <v>0</v>
      </c>
      <c r="K40" s="120">
        <v>2.39</v>
      </c>
      <c r="L40" s="102"/>
      <c r="M40" s="102"/>
    </row>
    <row r="41" spans="1:13" s="128" customFormat="1" ht="27">
      <c r="A41" s="113" t="s">
        <v>143</v>
      </c>
      <c r="B41" s="129" t="s">
        <v>58</v>
      </c>
      <c r="C41" s="134" t="s">
        <v>67</v>
      </c>
      <c r="D41" s="131" t="s">
        <v>68</v>
      </c>
      <c r="E41" s="114" t="s">
        <v>56</v>
      </c>
      <c r="F41" s="117">
        <v>52.564949999999996</v>
      </c>
      <c r="G41" s="164"/>
      <c r="H41" s="43">
        <f t="shared" si="7"/>
        <v>0</v>
      </c>
      <c r="I41" s="132">
        <f t="shared" si="5"/>
        <v>0</v>
      </c>
      <c r="J41" s="91"/>
      <c r="K41" s="120">
        <v>0.98</v>
      </c>
      <c r="L41" s="102"/>
      <c r="M41" s="127"/>
    </row>
    <row r="42" spans="1:13" s="136" customFormat="1" ht="54">
      <c r="A42" s="113" t="s">
        <v>144</v>
      </c>
      <c r="B42" s="129" t="s">
        <v>58</v>
      </c>
      <c r="C42" s="134" t="s">
        <v>61</v>
      </c>
      <c r="D42" s="131" t="s">
        <v>62</v>
      </c>
      <c r="E42" s="114" t="s">
        <v>55</v>
      </c>
      <c r="F42" s="117">
        <v>23.362199999999998</v>
      </c>
      <c r="G42" s="164"/>
      <c r="H42" s="43">
        <f t="shared" si="7"/>
        <v>0</v>
      </c>
      <c r="I42" s="132">
        <f t="shared" si="5"/>
        <v>0</v>
      </c>
      <c r="J42" s="135"/>
      <c r="K42" s="120">
        <v>1953.75</v>
      </c>
      <c r="L42" s="102"/>
      <c r="M42" s="127"/>
    </row>
    <row r="43" spans="1:13" s="128" customFormat="1" ht="27">
      <c r="A43" s="113" t="s">
        <v>145</v>
      </c>
      <c r="B43" s="129" t="s">
        <v>58</v>
      </c>
      <c r="C43" s="134" t="s">
        <v>65</v>
      </c>
      <c r="D43" s="131" t="s">
        <v>66</v>
      </c>
      <c r="E43" s="114" t="s">
        <v>57</v>
      </c>
      <c r="F43" s="117">
        <v>397.15739999999994</v>
      </c>
      <c r="G43" s="164"/>
      <c r="H43" s="43">
        <f t="shared" si="7"/>
        <v>0</v>
      </c>
      <c r="I43" s="132">
        <f t="shared" si="5"/>
        <v>0</v>
      </c>
      <c r="J43" s="91"/>
      <c r="K43" s="120">
        <v>1.99</v>
      </c>
      <c r="L43" s="102"/>
      <c r="M43" s="127"/>
    </row>
    <row r="44" spans="1:13" s="128" customFormat="1" ht="18">
      <c r="A44" s="103">
        <v>2</v>
      </c>
      <c r="B44" s="137" t="s">
        <v>45</v>
      </c>
      <c r="C44" s="138"/>
      <c r="D44" s="138"/>
      <c r="E44" s="138"/>
      <c r="F44" s="138"/>
      <c r="G44" s="166"/>
      <c r="H44" s="139"/>
      <c r="I44" s="8">
        <f>I45+I47+I53+I59</f>
        <v>0</v>
      </c>
      <c r="J44" s="91"/>
      <c r="K44" s="120"/>
      <c r="L44" s="102"/>
      <c r="M44" s="127"/>
    </row>
    <row r="45" spans="1:13" s="128" customFormat="1" ht="14.25">
      <c r="A45" s="107" t="s">
        <v>35</v>
      </c>
      <c r="B45" s="121"/>
      <c r="C45" s="122"/>
      <c r="D45" s="123" t="s">
        <v>70</v>
      </c>
      <c r="E45" s="124"/>
      <c r="F45" s="125"/>
      <c r="G45" s="167"/>
      <c r="H45" s="126"/>
      <c r="I45" s="7">
        <f>I46</f>
        <v>0</v>
      </c>
      <c r="J45" s="91"/>
      <c r="K45" s="120"/>
      <c r="L45" s="102"/>
      <c r="M45" s="127"/>
    </row>
    <row r="46" spans="1:13" s="128" customFormat="1" ht="67.5">
      <c r="A46" s="113" t="s">
        <v>36</v>
      </c>
      <c r="B46" s="114" t="s">
        <v>58</v>
      </c>
      <c r="C46" s="115" t="s">
        <v>59</v>
      </c>
      <c r="D46" s="116" t="s">
        <v>60</v>
      </c>
      <c r="E46" s="114" t="s">
        <v>54</v>
      </c>
      <c r="F46" s="117">
        <v>4.5</v>
      </c>
      <c r="G46" s="164"/>
      <c r="H46" s="118">
        <f>ROUND(ROUND(G46,2)*(1+$I$6),2)</f>
        <v>0</v>
      </c>
      <c r="I46" s="119">
        <f t="shared" ref="I46" si="8">ROUND(H46*F46,2)</f>
        <v>0</v>
      </c>
      <c r="J46" s="91"/>
      <c r="K46" s="120">
        <v>387.81</v>
      </c>
      <c r="L46" s="102"/>
      <c r="M46" s="127"/>
    </row>
    <row r="47" spans="1:13" s="128" customFormat="1" ht="14.25">
      <c r="A47" s="107" t="s">
        <v>146</v>
      </c>
      <c r="B47" s="121"/>
      <c r="C47" s="122"/>
      <c r="D47" s="123" t="s">
        <v>46</v>
      </c>
      <c r="E47" s="124"/>
      <c r="F47" s="125"/>
      <c r="G47" s="165"/>
      <c r="H47" s="126"/>
      <c r="I47" s="7">
        <f>SUM(I48:I52)</f>
        <v>0</v>
      </c>
      <c r="J47" s="91"/>
      <c r="K47" s="120"/>
      <c r="L47" s="102"/>
      <c r="M47" s="127"/>
    </row>
    <row r="48" spans="1:13" s="136" customFormat="1" ht="54">
      <c r="A48" s="113" t="s">
        <v>147</v>
      </c>
      <c r="B48" s="129" t="s">
        <v>34</v>
      </c>
      <c r="C48" s="130">
        <v>1</v>
      </c>
      <c r="D48" s="131" t="s">
        <v>69</v>
      </c>
      <c r="E48" s="114" t="s">
        <v>53</v>
      </c>
      <c r="F48" s="117">
        <v>188.42</v>
      </c>
      <c r="G48" s="164"/>
      <c r="H48" s="43">
        <f t="shared" ref="H48:H52" si="9">ROUND(ROUND(G48,2)*(1+$I$6),2)</f>
        <v>0</v>
      </c>
      <c r="I48" s="132">
        <f t="shared" ref="I48:I52" si="10">ROUND(H48*F48,2)</f>
        <v>0</v>
      </c>
      <c r="J48" s="135"/>
      <c r="K48" s="120">
        <v>30.87</v>
      </c>
      <c r="L48" s="102"/>
      <c r="M48" s="127"/>
    </row>
    <row r="49" spans="1:13" s="128" customFormat="1" ht="27">
      <c r="A49" s="113" t="s">
        <v>148</v>
      </c>
      <c r="B49" s="129" t="s">
        <v>58</v>
      </c>
      <c r="C49" s="133" t="s">
        <v>63</v>
      </c>
      <c r="D49" s="131" t="s">
        <v>64</v>
      </c>
      <c r="E49" s="114" t="s">
        <v>54</v>
      </c>
      <c r="F49" s="117">
        <v>693</v>
      </c>
      <c r="G49" s="164"/>
      <c r="H49" s="43">
        <f t="shared" si="9"/>
        <v>0</v>
      </c>
      <c r="I49" s="132">
        <f t="shared" si="10"/>
        <v>0</v>
      </c>
      <c r="J49" s="91"/>
      <c r="K49" s="120">
        <v>2.39</v>
      </c>
      <c r="L49" s="102"/>
      <c r="M49" s="127"/>
    </row>
    <row r="50" spans="1:13" s="128" customFormat="1" ht="27">
      <c r="A50" s="113" t="s">
        <v>149</v>
      </c>
      <c r="B50" s="129" t="s">
        <v>58</v>
      </c>
      <c r="C50" s="134" t="s">
        <v>67</v>
      </c>
      <c r="D50" s="131" t="s">
        <v>68</v>
      </c>
      <c r="E50" s="114" t="s">
        <v>56</v>
      </c>
      <c r="F50" s="117">
        <v>93.555000000000007</v>
      </c>
      <c r="G50" s="164"/>
      <c r="H50" s="43">
        <f t="shared" si="9"/>
        <v>0</v>
      </c>
      <c r="I50" s="132">
        <f t="shared" si="10"/>
        <v>0</v>
      </c>
      <c r="J50" s="91"/>
      <c r="K50" s="120">
        <v>0.98</v>
      </c>
      <c r="L50" s="102"/>
      <c r="M50" s="127"/>
    </row>
    <row r="51" spans="1:13" s="128" customFormat="1" ht="54">
      <c r="A51" s="113" t="s">
        <v>150</v>
      </c>
      <c r="B51" s="129" t="s">
        <v>58</v>
      </c>
      <c r="C51" s="134" t="s">
        <v>61</v>
      </c>
      <c r="D51" s="131" t="s">
        <v>62</v>
      </c>
      <c r="E51" s="114" t="s">
        <v>55</v>
      </c>
      <c r="F51" s="117">
        <v>34.65</v>
      </c>
      <c r="G51" s="164"/>
      <c r="H51" s="43">
        <f t="shared" si="9"/>
        <v>0</v>
      </c>
      <c r="I51" s="132">
        <f t="shared" si="10"/>
        <v>0</v>
      </c>
      <c r="J51" s="91"/>
      <c r="K51" s="120">
        <v>1953.75</v>
      </c>
      <c r="L51" s="102"/>
      <c r="M51" s="127"/>
    </row>
    <row r="52" spans="1:13" s="128" customFormat="1" ht="27">
      <c r="A52" s="113" t="s">
        <v>151</v>
      </c>
      <c r="B52" s="129" t="s">
        <v>58</v>
      </c>
      <c r="C52" s="134" t="s">
        <v>65</v>
      </c>
      <c r="D52" s="131" t="s">
        <v>66</v>
      </c>
      <c r="E52" s="114" t="s">
        <v>57</v>
      </c>
      <c r="F52" s="117">
        <v>589.04999999999995</v>
      </c>
      <c r="G52" s="164"/>
      <c r="H52" s="43">
        <f t="shared" si="9"/>
        <v>0</v>
      </c>
      <c r="I52" s="132">
        <f t="shared" si="10"/>
        <v>0</v>
      </c>
      <c r="J52" s="91"/>
      <c r="K52" s="120">
        <v>1.99</v>
      </c>
      <c r="L52" s="102"/>
      <c r="M52" s="127"/>
    </row>
    <row r="53" spans="1:13" s="128" customFormat="1" ht="14.25">
      <c r="A53" s="107" t="s">
        <v>48</v>
      </c>
      <c r="B53" s="121"/>
      <c r="C53" s="122"/>
      <c r="D53" s="123" t="s">
        <v>152</v>
      </c>
      <c r="E53" s="124"/>
      <c r="F53" s="125"/>
      <c r="G53" s="165"/>
      <c r="H53" s="126"/>
      <c r="I53" s="7">
        <f>SUM(I54:I58)</f>
        <v>0</v>
      </c>
      <c r="J53" s="91"/>
      <c r="K53" s="120"/>
      <c r="L53" s="102"/>
      <c r="M53" s="127"/>
    </row>
    <row r="54" spans="1:13" s="136" customFormat="1" ht="54">
      <c r="A54" s="113" t="s">
        <v>49</v>
      </c>
      <c r="B54" s="129" t="s">
        <v>34</v>
      </c>
      <c r="C54" s="130">
        <v>1</v>
      </c>
      <c r="D54" s="131" t="s">
        <v>69</v>
      </c>
      <c r="E54" s="114" t="s">
        <v>53</v>
      </c>
      <c r="F54" s="117">
        <v>40.98</v>
      </c>
      <c r="G54" s="164"/>
      <c r="H54" s="43">
        <f t="shared" ref="H54:H58" si="11">ROUND(ROUND(G54,2)*(1+$I$6),2)</f>
        <v>0</v>
      </c>
      <c r="I54" s="132">
        <f t="shared" ref="I54:I58" si="12">ROUND(H54*F54,2)</f>
        <v>0</v>
      </c>
      <c r="J54" s="135"/>
      <c r="K54" s="120">
        <v>30.87</v>
      </c>
      <c r="L54" s="102"/>
      <c r="M54" s="127"/>
    </row>
    <row r="55" spans="1:13" s="128" customFormat="1" ht="27">
      <c r="A55" s="113" t="s">
        <v>50</v>
      </c>
      <c r="B55" s="129" t="s">
        <v>58</v>
      </c>
      <c r="C55" s="133" t="s">
        <v>63</v>
      </c>
      <c r="D55" s="131" t="s">
        <v>64</v>
      </c>
      <c r="E55" s="114" t="s">
        <v>54</v>
      </c>
      <c r="F55" s="117">
        <v>128.41</v>
      </c>
      <c r="G55" s="164"/>
      <c r="H55" s="43">
        <f t="shared" si="11"/>
        <v>0</v>
      </c>
      <c r="I55" s="132">
        <f t="shared" si="12"/>
        <v>0</v>
      </c>
      <c r="J55" s="91"/>
      <c r="K55" s="120">
        <v>2.39</v>
      </c>
      <c r="L55" s="102"/>
      <c r="M55" s="127"/>
    </row>
    <row r="56" spans="1:13" s="128" customFormat="1" ht="27">
      <c r="A56" s="113" t="s">
        <v>90</v>
      </c>
      <c r="B56" s="129" t="s">
        <v>58</v>
      </c>
      <c r="C56" s="134" t="s">
        <v>67</v>
      </c>
      <c r="D56" s="131" t="s">
        <v>68</v>
      </c>
      <c r="E56" s="114" t="s">
        <v>56</v>
      </c>
      <c r="F56" s="117">
        <v>17.335349999999998</v>
      </c>
      <c r="G56" s="164"/>
      <c r="H56" s="43">
        <f t="shared" si="11"/>
        <v>0</v>
      </c>
      <c r="I56" s="132">
        <f t="shared" si="12"/>
        <v>0</v>
      </c>
      <c r="J56" s="91"/>
      <c r="K56" s="120">
        <v>0.98</v>
      </c>
      <c r="L56" s="102"/>
      <c r="M56" s="127"/>
    </row>
    <row r="57" spans="1:13" s="128" customFormat="1" ht="54">
      <c r="A57" s="113" t="s">
        <v>91</v>
      </c>
      <c r="B57" s="129" t="s">
        <v>58</v>
      </c>
      <c r="C57" s="134" t="s">
        <v>61</v>
      </c>
      <c r="D57" s="131" t="s">
        <v>62</v>
      </c>
      <c r="E57" s="114" t="s">
        <v>55</v>
      </c>
      <c r="F57" s="117">
        <v>6.4205000000000005</v>
      </c>
      <c r="G57" s="164"/>
      <c r="H57" s="43">
        <f t="shared" si="11"/>
        <v>0</v>
      </c>
      <c r="I57" s="132">
        <f t="shared" si="12"/>
        <v>0</v>
      </c>
      <c r="J57" s="91"/>
      <c r="K57" s="120">
        <v>1953.75</v>
      </c>
      <c r="L57" s="102"/>
      <c r="M57" s="127"/>
    </row>
    <row r="58" spans="1:13" s="128" customFormat="1" ht="27">
      <c r="A58" s="113" t="s">
        <v>92</v>
      </c>
      <c r="B58" s="129" t="s">
        <v>58</v>
      </c>
      <c r="C58" s="134" t="s">
        <v>65</v>
      </c>
      <c r="D58" s="131" t="s">
        <v>66</v>
      </c>
      <c r="E58" s="114" t="s">
        <v>57</v>
      </c>
      <c r="F58" s="117">
        <v>109.14850000000001</v>
      </c>
      <c r="G58" s="164"/>
      <c r="H58" s="43">
        <f t="shared" si="11"/>
        <v>0</v>
      </c>
      <c r="I58" s="132">
        <f t="shared" si="12"/>
        <v>0</v>
      </c>
      <c r="J58" s="91"/>
      <c r="K58" s="120">
        <v>1.99</v>
      </c>
      <c r="L58" s="102"/>
      <c r="M58" s="127"/>
    </row>
    <row r="59" spans="1:13" s="128" customFormat="1" ht="14.25">
      <c r="A59" s="107" t="s">
        <v>51</v>
      </c>
      <c r="B59" s="121"/>
      <c r="C59" s="122"/>
      <c r="D59" s="123" t="s">
        <v>47</v>
      </c>
      <c r="E59" s="124"/>
      <c r="F59" s="125"/>
      <c r="G59" s="165"/>
      <c r="H59" s="126"/>
      <c r="I59" s="7">
        <f>SUM(I60:I64)</f>
        <v>0</v>
      </c>
      <c r="J59" s="91"/>
      <c r="K59" s="120"/>
      <c r="L59" s="102"/>
      <c r="M59" s="127"/>
    </row>
    <row r="60" spans="1:13" s="128" customFormat="1" ht="54">
      <c r="A60" s="113" t="s">
        <v>52</v>
      </c>
      <c r="B60" s="129" t="s">
        <v>34</v>
      </c>
      <c r="C60" s="130">
        <v>1</v>
      </c>
      <c r="D60" s="131" t="s">
        <v>69</v>
      </c>
      <c r="E60" s="114" t="s">
        <v>53</v>
      </c>
      <c r="F60" s="117">
        <v>43.83</v>
      </c>
      <c r="G60" s="164"/>
      <c r="H60" s="43">
        <f t="shared" ref="H60:H64" si="13">ROUND(ROUND(G60,2)*(1+$I$6),2)</f>
        <v>0</v>
      </c>
      <c r="I60" s="132">
        <f t="shared" ref="I60:I64" si="14">ROUND(H60*F60,2)</f>
        <v>0</v>
      </c>
      <c r="J60" s="91"/>
      <c r="K60" s="120">
        <v>30.87</v>
      </c>
      <c r="L60" s="102"/>
      <c r="M60" s="127"/>
    </row>
    <row r="61" spans="1:13" s="128" customFormat="1" ht="27">
      <c r="A61" s="113" t="s">
        <v>93</v>
      </c>
      <c r="B61" s="129" t="s">
        <v>58</v>
      </c>
      <c r="C61" s="133" t="s">
        <v>63</v>
      </c>
      <c r="D61" s="131" t="s">
        <v>64</v>
      </c>
      <c r="E61" s="114" t="s">
        <v>54</v>
      </c>
      <c r="F61" s="117">
        <v>167.26</v>
      </c>
      <c r="G61" s="164"/>
      <c r="H61" s="43">
        <f t="shared" si="13"/>
        <v>0</v>
      </c>
      <c r="I61" s="132">
        <f t="shared" si="14"/>
        <v>0</v>
      </c>
      <c r="J61" s="91"/>
      <c r="K61" s="120">
        <v>2.39</v>
      </c>
      <c r="L61" s="102"/>
      <c r="M61" s="127"/>
    </row>
    <row r="62" spans="1:13" s="128" customFormat="1" ht="27">
      <c r="A62" s="113" t="s">
        <v>94</v>
      </c>
      <c r="B62" s="129" t="s">
        <v>58</v>
      </c>
      <c r="C62" s="134" t="s">
        <v>67</v>
      </c>
      <c r="D62" s="131" t="s">
        <v>68</v>
      </c>
      <c r="E62" s="114" t="s">
        <v>56</v>
      </c>
      <c r="F62" s="117">
        <v>22.580099999999998</v>
      </c>
      <c r="G62" s="164"/>
      <c r="H62" s="43">
        <f t="shared" si="13"/>
        <v>0</v>
      </c>
      <c r="I62" s="132">
        <f t="shared" si="14"/>
        <v>0</v>
      </c>
      <c r="J62" s="91"/>
      <c r="K62" s="120">
        <v>0.98</v>
      </c>
      <c r="L62" s="102"/>
      <c r="M62" s="127"/>
    </row>
    <row r="63" spans="1:13" s="128" customFormat="1" ht="54">
      <c r="A63" s="113" t="s">
        <v>95</v>
      </c>
      <c r="B63" s="129" t="s">
        <v>58</v>
      </c>
      <c r="C63" s="134" t="s">
        <v>61</v>
      </c>
      <c r="D63" s="131" t="s">
        <v>62</v>
      </c>
      <c r="E63" s="114" t="s">
        <v>55</v>
      </c>
      <c r="F63" s="117">
        <v>8.3629999999999995</v>
      </c>
      <c r="G63" s="164"/>
      <c r="H63" s="43">
        <f t="shared" si="13"/>
        <v>0</v>
      </c>
      <c r="I63" s="132">
        <f t="shared" si="14"/>
        <v>0</v>
      </c>
      <c r="J63" s="91"/>
      <c r="K63" s="120">
        <v>1953.75</v>
      </c>
      <c r="L63" s="102"/>
      <c r="M63" s="127"/>
    </row>
    <row r="64" spans="1:13" s="128" customFormat="1" ht="27">
      <c r="A64" s="113" t="s">
        <v>96</v>
      </c>
      <c r="B64" s="129" t="s">
        <v>58</v>
      </c>
      <c r="C64" s="134" t="s">
        <v>65</v>
      </c>
      <c r="D64" s="131" t="s">
        <v>66</v>
      </c>
      <c r="E64" s="114" t="s">
        <v>57</v>
      </c>
      <c r="F64" s="117">
        <v>142.17099999999999</v>
      </c>
      <c r="G64" s="164"/>
      <c r="H64" s="43">
        <f t="shared" si="13"/>
        <v>0</v>
      </c>
      <c r="I64" s="132">
        <f t="shared" si="14"/>
        <v>0</v>
      </c>
      <c r="J64" s="91"/>
      <c r="K64" s="120">
        <v>1.99</v>
      </c>
      <c r="L64" s="102"/>
      <c r="M64" s="127"/>
    </row>
    <row r="65" spans="1:13" s="128" customFormat="1" ht="18">
      <c r="A65" s="103">
        <v>3</v>
      </c>
      <c r="B65" s="137" t="s">
        <v>114</v>
      </c>
      <c r="C65" s="138"/>
      <c r="D65" s="138"/>
      <c r="E65" s="138"/>
      <c r="F65" s="138"/>
      <c r="G65" s="166"/>
      <c r="H65" s="139"/>
      <c r="I65" s="8">
        <f>I66</f>
        <v>0</v>
      </c>
      <c r="J65" s="91"/>
      <c r="K65" s="120"/>
      <c r="L65" s="102"/>
      <c r="M65" s="127"/>
    </row>
    <row r="66" spans="1:13" s="128" customFormat="1" ht="14.25">
      <c r="A66" s="107" t="s">
        <v>115</v>
      </c>
      <c r="B66" s="121"/>
      <c r="C66" s="122"/>
      <c r="D66" s="123" t="s">
        <v>116</v>
      </c>
      <c r="E66" s="124"/>
      <c r="F66" s="125"/>
      <c r="G66" s="165"/>
      <c r="H66" s="126"/>
      <c r="I66" s="7">
        <f>SUM(I67:I72)</f>
        <v>0</v>
      </c>
      <c r="J66" s="91"/>
      <c r="K66" s="120"/>
      <c r="L66" s="102"/>
      <c r="M66" s="127"/>
    </row>
    <row r="67" spans="1:13" s="128" customFormat="1" ht="67.5">
      <c r="A67" s="113" t="s">
        <v>117</v>
      </c>
      <c r="B67" s="114" t="s">
        <v>58</v>
      </c>
      <c r="C67" s="115" t="s">
        <v>59</v>
      </c>
      <c r="D67" s="116" t="s">
        <v>60</v>
      </c>
      <c r="E67" s="114" t="s">
        <v>54</v>
      </c>
      <c r="F67" s="117">
        <v>4.5</v>
      </c>
      <c r="G67" s="164"/>
      <c r="H67" s="118">
        <f t="shared" ref="H67:H72" si="15">ROUND(ROUND(G67,2)*(1+$I$6),2)</f>
        <v>0</v>
      </c>
      <c r="I67" s="119">
        <f t="shared" ref="I67:I72" si="16">ROUND(H67*F67,2)</f>
        <v>0</v>
      </c>
      <c r="J67" s="91"/>
      <c r="K67" s="120">
        <v>387.81</v>
      </c>
      <c r="L67" s="102"/>
      <c r="M67" s="127"/>
    </row>
    <row r="68" spans="1:13" s="128" customFormat="1" ht="54">
      <c r="A68" s="113" t="s">
        <v>118</v>
      </c>
      <c r="B68" s="129" t="s">
        <v>34</v>
      </c>
      <c r="C68" s="130">
        <v>1</v>
      </c>
      <c r="D68" s="131" t="s">
        <v>69</v>
      </c>
      <c r="E68" s="114" t="s">
        <v>53</v>
      </c>
      <c r="F68" s="117">
        <v>226.68</v>
      </c>
      <c r="G68" s="164"/>
      <c r="H68" s="43">
        <f t="shared" si="15"/>
        <v>0</v>
      </c>
      <c r="I68" s="132">
        <f t="shared" si="16"/>
        <v>0</v>
      </c>
      <c r="J68" s="91"/>
      <c r="K68" s="120">
        <v>30.87</v>
      </c>
      <c r="L68" s="102"/>
      <c r="M68" s="127"/>
    </row>
    <row r="69" spans="1:13" s="128" customFormat="1" ht="27">
      <c r="A69" s="113" t="s">
        <v>119</v>
      </c>
      <c r="B69" s="129" t="s">
        <v>58</v>
      </c>
      <c r="C69" s="133" t="s">
        <v>63</v>
      </c>
      <c r="D69" s="131" t="s">
        <v>64</v>
      </c>
      <c r="E69" s="114" t="s">
        <v>54</v>
      </c>
      <c r="F69" s="140">
        <v>535.91</v>
      </c>
      <c r="G69" s="164"/>
      <c r="H69" s="43">
        <f t="shared" si="15"/>
        <v>0</v>
      </c>
      <c r="I69" s="132">
        <f t="shared" si="16"/>
        <v>0</v>
      </c>
      <c r="J69" s="91"/>
      <c r="K69" s="120">
        <v>2.39</v>
      </c>
      <c r="L69" s="102"/>
      <c r="M69" s="127"/>
    </row>
    <row r="70" spans="1:13" s="128" customFormat="1" ht="27">
      <c r="A70" s="113" t="s">
        <v>120</v>
      </c>
      <c r="B70" s="129" t="s">
        <v>58</v>
      </c>
      <c r="C70" s="134" t="s">
        <v>67</v>
      </c>
      <c r="D70" s="131" t="s">
        <v>68</v>
      </c>
      <c r="E70" s="114" t="s">
        <v>56</v>
      </c>
      <c r="F70" s="117">
        <v>72.347849999999994</v>
      </c>
      <c r="G70" s="164"/>
      <c r="H70" s="43">
        <f t="shared" si="15"/>
        <v>0</v>
      </c>
      <c r="I70" s="132">
        <f t="shared" si="16"/>
        <v>0</v>
      </c>
      <c r="J70" s="91"/>
      <c r="K70" s="120">
        <v>0.98</v>
      </c>
      <c r="L70" s="102"/>
      <c r="M70" s="127"/>
    </row>
    <row r="71" spans="1:13" s="128" customFormat="1" ht="54">
      <c r="A71" s="113" t="s">
        <v>121</v>
      </c>
      <c r="B71" s="129" t="s">
        <v>58</v>
      </c>
      <c r="C71" s="134" t="s">
        <v>61</v>
      </c>
      <c r="D71" s="131" t="s">
        <v>62</v>
      </c>
      <c r="E71" s="114" t="s">
        <v>55</v>
      </c>
      <c r="F71" s="117">
        <v>26.795500000000001</v>
      </c>
      <c r="G71" s="164"/>
      <c r="H71" s="43">
        <f t="shared" si="15"/>
        <v>0</v>
      </c>
      <c r="I71" s="132">
        <f t="shared" si="16"/>
        <v>0</v>
      </c>
      <c r="J71" s="91"/>
      <c r="K71" s="120">
        <v>1953.75</v>
      </c>
      <c r="L71" s="102"/>
      <c r="M71" s="127"/>
    </row>
    <row r="72" spans="1:13" s="128" customFormat="1" ht="27">
      <c r="A72" s="113" t="s">
        <v>122</v>
      </c>
      <c r="B72" s="129" t="s">
        <v>58</v>
      </c>
      <c r="C72" s="134" t="s">
        <v>65</v>
      </c>
      <c r="D72" s="131" t="s">
        <v>66</v>
      </c>
      <c r="E72" s="114" t="s">
        <v>57</v>
      </c>
      <c r="F72" s="117">
        <v>455.52350000000001</v>
      </c>
      <c r="G72" s="164"/>
      <c r="H72" s="43">
        <f t="shared" si="15"/>
        <v>0</v>
      </c>
      <c r="I72" s="132">
        <f t="shared" si="16"/>
        <v>0</v>
      </c>
      <c r="J72" s="91"/>
      <c r="K72" s="120">
        <v>1.99</v>
      </c>
      <c r="L72" s="102"/>
      <c r="M72" s="127"/>
    </row>
    <row r="73" spans="1:13" s="128" customFormat="1" ht="18">
      <c r="A73" s="103">
        <v>4</v>
      </c>
      <c r="B73" s="137" t="s">
        <v>123</v>
      </c>
      <c r="C73" s="138"/>
      <c r="D73" s="138"/>
      <c r="E73" s="138"/>
      <c r="F73" s="138"/>
      <c r="G73" s="166"/>
      <c r="H73" s="139"/>
      <c r="I73" s="8">
        <f>I74</f>
        <v>0</v>
      </c>
      <c r="J73" s="91"/>
      <c r="K73" s="120"/>
      <c r="L73" s="102"/>
      <c r="M73" s="127"/>
    </row>
    <row r="74" spans="1:13" s="128" customFormat="1" ht="14.25">
      <c r="A74" s="107" t="s">
        <v>124</v>
      </c>
      <c r="B74" s="121"/>
      <c r="C74" s="122"/>
      <c r="D74" s="123" t="s">
        <v>123</v>
      </c>
      <c r="E74" s="124"/>
      <c r="F74" s="125"/>
      <c r="G74" s="165"/>
      <c r="H74" s="126"/>
      <c r="I74" s="7">
        <f>SUM(I75:I80)</f>
        <v>0</v>
      </c>
      <c r="J74" s="91"/>
      <c r="K74" s="120"/>
      <c r="L74" s="102"/>
      <c r="M74" s="127"/>
    </row>
    <row r="75" spans="1:13" s="128" customFormat="1" ht="67.5">
      <c r="A75" s="113" t="s">
        <v>125</v>
      </c>
      <c r="B75" s="114" t="s">
        <v>58</v>
      </c>
      <c r="C75" s="115" t="s">
        <v>59</v>
      </c>
      <c r="D75" s="116" t="s">
        <v>60</v>
      </c>
      <c r="E75" s="114" t="s">
        <v>54</v>
      </c>
      <c r="F75" s="117">
        <v>4.5</v>
      </c>
      <c r="G75" s="164"/>
      <c r="H75" s="118">
        <f t="shared" ref="H75:H80" si="17">ROUND(ROUND(G75,2)*(1+$I$6),2)</f>
        <v>0</v>
      </c>
      <c r="I75" s="119">
        <f t="shared" ref="I75:I80" si="18">ROUND(H75*F75,2)</f>
        <v>0</v>
      </c>
      <c r="J75" s="91"/>
      <c r="K75" s="120">
        <v>387.81</v>
      </c>
      <c r="L75" s="102"/>
      <c r="M75" s="127"/>
    </row>
    <row r="76" spans="1:13" s="128" customFormat="1" ht="54">
      <c r="A76" s="113" t="s">
        <v>126</v>
      </c>
      <c r="B76" s="129" t="s">
        <v>34</v>
      </c>
      <c r="C76" s="130">
        <v>1</v>
      </c>
      <c r="D76" s="131" t="s">
        <v>69</v>
      </c>
      <c r="E76" s="114" t="s">
        <v>53</v>
      </c>
      <c r="F76" s="117">
        <v>228.53</v>
      </c>
      <c r="G76" s="164"/>
      <c r="H76" s="43">
        <f t="shared" si="17"/>
        <v>0</v>
      </c>
      <c r="I76" s="132">
        <f t="shared" si="18"/>
        <v>0</v>
      </c>
      <c r="J76" s="91"/>
      <c r="K76" s="120">
        <v>30.87</v>
      </c>
      <c r="L76" s="102"/>
      <c r="M76" s="127"/>
    </row>
    <row r="77" spans="1:13" s="128" customFormat="1" ht="27">
      <c r="A77" s="113" t="s">
        <v>127</v>
      </c>
      <c r="B77" s="129" t="s">
        <v>58</v>
      </c>
      <c r="C77" s="133" t="s">
        <v>63</v>
      </c>
      <c r="D77" s="131" t="s">
        <v>64</v>
      </c>
      <c r="E77" s="114" t="s">
        <v>54</v>
      </c>
      <c r="F77" s="140">
        <v>709.9</v>
      </c>
      <c r="G77" s="164"/>
      <c r="H77" s="43">
        <f t="shared" si="17"/>
        <v>0</v>
      </c>
      <c r="I77" s="132">
        <f t="shared" si="18"/>
        <v>0</v>
      </c>
      <c r="J77" s="91"/>
      <c r="K77" s="120">
        <v>2.39</v>
      </c>
      <c r="L77" s="102"/>
      <c r="M77" s="127"/>
    </row>
    <row r="78" spans="1:13" s="128" customFormat="1" ht="27">
      <c r="A78" s="113" t="s">
        <v>128</v>
      </c>
      <c r="B78" s="129" t="s">
        <v>58</v>
      </c>
      <c r="C78" s="134" t="s">
        <v>67</v>
      </c>
      <c r="D78" s="131" t="s">
        <v>68</v>
      </c>
      <c r="E78" s="114" t="s">
        <v>56</v>
      </c>
      <c r="F78" s="117">
        <v>95.836500000000001</v>
      </c>
      <c r="G78" s="164"/>
      <c r="H78" s="43">
        <f t="shared" si="17"/>
        <v>0</v>
      </c>
      <c r="I78" s="132">
        <f t="shared" si="18"/>
        <v>0</v>
      </c>
      <c r="J78" s="91"/>
      <c r="K78" s="120">
        <v>0.98</v>
      </c>
      <c r="L78" s="102"/>
      <c r="M78" s="127"/>
    </row>
    <row r="79" spans="1:13" s="128" customFormat="1" ht="54">
      <c r="A79" s="113" t="s">
        <v>129</v>
      </c>
      <c r="B79" s="129" t="s">
        <v>58</v>
      </c>
      <c r="C79" s="134" t="s">
        <v>61</v>
      </c>
      <c r="D79" s="131" t="s">
        <v>62</v>
      </c>
      <c r="E79" s="114" t="s">
        <v>55</v>
      </c>
      <c r="F79" s="117">
        <v>35.494999999999997</v>
      </c>
      <c r="G79" s="164"/>
      <c r="H79" s="43">
        <f t="shared" si="17"/>
        <v>0</v>
      </c>
      <c r="I79" s="132">
        <f t="shared" si="18"/>
        <v>0</v>
      </c>
      <c r="J79" s="91"/>
      <c r="K79" s="120">
        <v>1953.75</v>
      </c>
      <c r="L79" s="102"/>
      <c r="M79" s="127"/>
    </row>
    <row r="80" spans="1:13" s="128" customFormat="1" ht="27">
      <c r="A80" s="113" t="s">
        <v>130</v>
      </c>
      <c r="B80" s="129" t="s">
        <v>58</v>
      </c>
      <c r="C80" s="134" t="s">
        <v>65</v>
      </c>
      <c r="D80" s="131" t="s">
        <v>66</v>
      </c>
      <c r="E80" s="114" t="s">
        <v>57</v>
      </c>
      <c r="F80" s="117">
        <v>603.41499999999996</v>
      </c>
      <c r="G80" s="164"/>
      <c r="H80" s="43">
        <f t="shared" si="17"/>
        <v>0</v>
      </c>
      <c r="I80" s="132">
        <f t="shared" si="18"/>
        <v>0</v>
      </c>
      <c r="J80" s="91"/>
      <c r="K80" s="120">
        <v>1.99</v>
      </c>
      <c r="L80" s="102"/>
      <c r="M80" s="127"/>
    </row>
    <row r="81" spans="1:18" s="128" customFormat="1" ht="18">
      <c r="A81" s="103">
        <v>5</v>
      </c>
      <c r="B81" s="137" t="s">
        <v>131</v>
      </c>
      <c r="C81" s="138"/>
      <c r="D81" s="138"/>
      <c r="E81" s="138"/>
      <c r="F81" s="138"/>
      <c r="G81" s="166"/>
      <c r="H81" s="139"/>
      <c r="I81" s="8">
        <f>I82</f>
        <v>0</v>
      </c>
      <c r="J81" s="91"/>
      <c r="K81" s="120"/>
      <c r="L81" s="102"/>
      <c r="M81" s="127"/>
    </row>
    <row r="82" spans="1:18" s="128" customFormat="1" ht="14.25">
      <c r="A82" s="107" t="s">
        <v>132</v>
      </c>
      <c r="B82" s="121"/>
      <c r="C82" s="122"/>
      <c r="D82" s="123" t="s">
        <v>131</v>
      </c>
      <c r="E82" s="124"/>
      <c r="F82" s="125"/>
      <c r="G82" s="165"/>
      <c r="H82" s="126"/>
      <c r="I82" s="7">
        <f>SUM(I83:I88)</f>
        <v>0</v>
      </c>
      <c r="J82" s="91"/>
      <c r="K82" s="120"/>
      <c r="L82" s="102"/>
      <c r="M82" s="127"/>
    </row>
    <row r="83" spans="1:18" s="128" customFormat="1" ht="67.5">
      <c r="A83" s="113" t="s">
        <v>133</v>
      </c>
      <c r="B83" s="114" t="s">
        <v>58</v>
      </c>
      <c r="C83" s="115" t="s">
        <v>59</v>
      </c>
      <c r="D83" s="116" t="s">
        <v>60</v>
      </c>
      <c r="E83" s="114" t="s">
        <v>54</v>
      </c>
      <c r="F83" s="117">
        <v>4.5</v>
      </c>
      <c r="G83" s="164"/>
      <c r="H83" s="118">
        <f t="shared" ref="H83:H88" si="19">ROUND(ROUND(G83,2)*(1+$I$6),2)</f>
        <v>0</v>
      </c>
      <c r="I83" s="119">
        <f t="shared" ref="I83:I88" si="20">ROUND(H83*F83,2)</f>
        <v>0</v>
      </c>
      <c r="J83" s="91"/>
      <c r="K83" s="120">
        <v>387.81</v>
      </c>
      <c r="L83" s="102"/>
      <c r="M83" s="127"/>
    </row>
    <row r="84" spans="1:18" s="128" customFormat="1" ht="54">
      <c r="A84" s="113" t="s">
        <v>134</v>
      </c>
      <c r="B84" s="129" t="s">
        <v>34</v>
      </c>
      <c r="C84" s="130">
        <v>1</v>
      </c>
      <c r="D84" s="131" t="s">
        <v>69</v>
      </c>
      <c r="E84" s="114" t="s">
        <v>53</v>
      </c>
      <c r="F84" s="117">
        <v>846.8</v>
      </c>
      <c r="G84" s="164"/>
      <c r="H84" s="43">
        <f t="shared" si="19"/>
        <v>0</v>
      </c>
      <c r="I84" s="132">
        <f t="shared" si="20"/>
        <v>0</v>
      </c>
      <c r="J84" s="91"/>
      <c r="K84" s="120">
        <v>30.87</v>
      </c>
      <c r="L84" s="102"/>
      <c r="M84" s="127"/>
    </row>
    <row r="85" spans="1:18" s="128" customFormat="1" ht="27">
      <c r="A85" s="113" t="s">
        <v>135</v>
      </c>
      <c r="B85" s="129" t="s">
        <v>58</v>
      </c>
      <c r="C85" s="133" t="s">
        <v>63</v>
      </c>
      <c r="D85" s="131" t="s">
        <v>64</v>
      </c>
      <c r="E85" s="114" t="s">
        <v>54</v>
      </c>
      <c r="F85" s="140">
        <v>2149.8000000000002</v>
      </c>
      <c r="G85" s="164"/>
      <c r="H85" s="43">
        <f t="shared" si="19"/>
        <v>0</v>
      </c>
      <c r="I85" s="132">
        <f t="shared" si="20"/>
        <v>0</v>
      </c>
      <c r="J85" s="91"/>
      <c r="K85" s="120">
        <v>2.39</v>
      </c>
      <c r="L85" s="102"/>
      <c r="M85" s="127"/>
    </row>
    <row r="86" spans="1:18" s="128" customFormat="1" ht="27">
      <c r="A86" s="113" t="s">
        <v>136</v>
      </c>
      <c r="B86" s="129" t="s">
        <v>58</v>
      </c>
      <c r="C86" s="134" t="s">
        <v>67</v>
      </c>
      <c r="D86" s="131" t="s">
        <v>68</v>
      </c>
      <c r="E86" s="114" t="s">
        <v>56</v>
      </c>
      <c r="F86" s="117">
        <v>290.22300000000007</v>
      </c>
      <c r="G86" s="164"/>
      <c r="H86" s="43">
        <f t="shared" si="19"/>
        <v>0</v>
      </c>
      <c r="I86" s="132">
        <f t="shared" si="20"/>
        <v>0</v>
      </c>
      <c r="J86" s="91"/>
      <c r="K86" s="120">
        <v>0.98</v>
      </c>
      <c r="L86" s="102"/>
      <c r="M86" s="127"/>
    </row>
    <row r="87" spans="1:18" s="128" customFormat="1" ht="54">
      <c r="A87" s="113" t="s">
        <v>137</v>
      </c>
      <c r="B87" s="129" t="s">
        <v>58</v>
      </c>
      <c r="C87" s="134" t="s">
        <v>61</v>
      </c>
      <c r="D87" s="131" t="s">
        <v>62</v>
      </c>
      <c r="E87" s="114" t="s">
        <v>55</v>
      </c>
      <c r="F87" s="117">
        <v>107.49</v>
      </c>
      <c r="G87" s="164"/>
      <c r="H87" s="43">
        <f t="shared" si="19"/>
        <v>0</v>
      </c>
      <c r="I87" s="132">
        <f t="shared" si="20"/>
        <v>0</v>
      </c>
      <c r="J87" s="91"/>
      <c r="K87" s="120">
        <v>1953.75</v>
      </c>
      <c r="L87" s="102"/>
      <c r="M87" s="127"/>
    </row>
    <row r="88" spans="1:18" s="128" customFormat="1" ht="27.75" thickBot="1">
      <c r="A88" s="113" t="s">
        <v>138</v>
      </c>
      <c r="B88" s="129" t="s">
        <v>58</v>
      </c>
      <c r="C88" s="134" t="s">
        <v>65</v>
      </c>
      <c r="D88" s="131" t="s">
        <v>66</v>
      </c>
      <c r="E88" s="114" t="s">
        <v>57</v>
      </c>
      <c r="F88" s="117">
        <v>1827.33</v>
      </c>
      <c r="G88" s="164"/>
      <c r="H88" s="43">
        <f t="shared" si="19"/>
        <v>0</v>
      </c>
      <c r="I88" s="132">
        <f t="shared" si="20"/>
        <v>0</v>
      </c>
      <c r="J88" s="91"/>
      <c r="K88" s="120">
        <v>1.99</v>
      </c>
      <c r="L88" s="102"/>
      <c r="M88" s="127"/>
    </row>
    <row r="89" spans="1:18" s="92" customFormat="1" ht="15.75" thickBot="1">
      <c r="A89" s="141" t="s">
        <v>27</v>
      </c>
      <c r="B89" s="142"/>
      <c r="C89" s="142"/>
      <c r="D89" s="142"/>
      <c r="E89" s="142"/>
      <c r="F89" s="142"/>
      <c r="G89" s="142"/>
      <c r="H89" s="143"/>
      <c r="I89" s="144">
        <f>I81+I73+I65+I44+I11</f>
        <v>0</v>
      </c>
      <c r="J89" s="145"/>
      <c r="L89" s="146"/>
      <c r="M89" s="147"/>
      <c r="N89" s="148"/>
      <c r="P89" s="91"/>
      <c r="Q89" s="91"/>
      <c r="R89" s="91"/>
    </row>
    <row r="90" spans="1:18" s="92" customFormat="1">
      <c r="A90" s="11"/>
      <c r="B90" s="12"/>
      <c r="C90" s="12"/>
      <c r="D90" s="13"/>
      <c r="E90" s="12"/>
      <c r="F90" s="14"/>
      <c r="G90" s="15"/>
      <c r="H90" s="15"/>
      <c r="I90" s="16"/>
      <c r="J90" s="145"/>
      <c r="L90" s="146"/>
      <c r="M90" s="147"/>
      <c r="N90" s="148"/>
      <c r="P90" s="91"/>
      <c r="Q90" s="91"/>
      <c r="R90" s="91"/>
    </row>
    <row r="91" spans="1:18" s="92" customFormat="1">
      <c r="A91" s="42" t="s">
        <v>155</v>
      </c>
      <c r="B91" s="18"/>
      <c r="C91" s="18"/>
      <c r="D91" s="19"/>
      <c r="E91" s="20"/>
      <c r="F91" s="21"/>
      <c r="G91" s="22"/>
      <c r="H91" s="22"/>
      <c r="I91" s="23"/>
      <c r="J91" s="145"/>
      <c r="L91" s="146"/>
      <c r="M91" s="147"/>
      <c r="P91" s="91"/>
      <c r="Q91" s="91"/>
      <c r="R91" s="91"/>
    </row>
    <row r="92" spans="1:18" s="92" customFormat="1">
      <c r="A92" s="17"/>
      <c r="B92" s="18"/>
      <c r="C92" s="18"/>
      <c r="D92" s="19"/>
      <c r="E92" s="20"/>
      <c r="F92" s="21"/>
      <c r="G92" s="22"/>
      <c r="H92" s="22"/>
      <c r="I92" s="23"/>
      <c r="J92" s="145"/>
      <c r="L92" s="146"/>
      <c r="M92" s="147"/>
      <c r="P92" s="91"/>
      <c r="Q92" s="91"/>
      <c r="R92" s="91"/>
    </row>
    <row r="93" spans="1:18" s="92" customFormat="1">
      <c r="A93" s="17"/>
      <c r="B93" s="18"/>
      <c r="C93" s="18"/>
      <c r="D93" s="19"/>
      <c r="E93" s="20"/>
      <c r="F93" s="21"/>
      <c r="G93" s="22"/>
      <c r="H93" s="22"/>
      <c r="I93" s="23"/>
      <c r="J93" s="145"/>
      <c r="L93" s="146"/>
      <c r="M93" s="147"/>
      <c r="P93" s="91"/>
      <c r="Q93" s="91"/>
      <c r="R93" s="91"/>
    </row>
    <row r="94" spans="1:18">
      <c r="A94" s="17"/>
      <c r="B94" s="50" t="s">
        <v>109</v>
      </c>
      <c r="C94" s="50"/>
      <c r="D94" s="35"/>
      <c r="E94" s="50" t="s">
        <v>110</v>
      </c>
      <c r="F94" s="51"/>
      <c r="G94" s="51"/>
      <c r="H94" s="51"/>
      <c r="I94" s="23"/>
    </row>
    <row r="95" spans="1:18">
      <c r="A95" s="24"/>
      <c r="B95" s="52" t="s">
        <v>111</v>
      </c>
      <c r="C95" s="52"/>
      <c r="D95" s="35"/>
      <c r="E95" s="52" t="s">
        <v>112</v>
      </c>
      <c r="F95" s="53"/>
      <c r="G95" s="53"/>
      <c r="H95" s="53"/>
      <c r="I95" s="26"/>
    </row>
    <row r="96" spans="1:18" ht="16.5">
      <c r="A96" s="24"/>
      <c r="B96" s="52" t="s">
        <v>113</v>
      </c>
      <c r="C96" s="52"/>
      <c r="D96" s="35"/>
      <c r="E96" s="54"/>
      <c r="F96" s="54"/>
      <c r="G96" s="54"/>
      <c r="H96" s="35"/>
      <c r="I96" s="27"/>
    </row>
    <row r="97" spans="1:18" ht="16.5">
      <c r="A97" s="24"/>
      <c r="B97" s="25"/>
      <c r="C97" s="25"/>
      <c r="D97" s="56"/>
      <c r="E97" s="56"/>
      <c r="F97" s="57"/>
      <c r="G97" s="57"/>
      <c r="H97" s="28"/>
      <c r="I97" s="27"/>
    </row>
    <row r="98" spans="1:18" s="92" customFormat="1" ht="14.25">
      <c r="A98" s="41"/>
      <c r="B98" s="55"/>
      <c r="C98" s="55"/>
      <c r="D98" s="36"/>
      <c r="E98" s="37"/>
      <c r="F98" s="38"/>
      <c r="G98" s="39"/>
      <c r="H98" s="39"/>
      <c r="I98" s="40"/>
      <c r="J98" s="155"/>
      <c r="L98" s="147"/>
      <c r="M98" s="147"/>
      <c r="P98" s="91"/>
      <c r="Q98" s="91"/>
      <c r="R98" s="91"/>
    </row>
    <row r="99" spans="1:18" s="92" customFormat="1" ht="14.25">
      <c r="A99" s="29"/>
      <c r="B99" s="49"/>
      <c r="C99" s="49"/>
      <c r="D99" s="30"/>
      <c r="E99" s="31"/>
      <c r="F99" s="32"/>
      <c r="G99" s="33"/>
      <c r="H99" s="33"/>
      <c r="I99" s="34"/>
      <c r="J99" s="155"/>
      <c r="L99" s="147"/>
      <c r="M99" s="147"/>
      <c r="P99" s="91"/>
      <c r="Q99" s="91"/>
      <c r="R99" s="91"/>
    </row>
    <row r="105" spans="1:18">
      <c r="I105" s="159">
        <v>1201737.6000000001</v>
      </c>
    </row>
    <row r="106" spans="1:18">
      <c r="I106" s="159"/>
    </row>
    <row r="107" spans="1:18">
      <c r="I107" s="160"/>
    </row>
    <row r="108" spans="1:18">
      <c r="I108" s="159"/>
    </row>
    <row r="113" spans="1:18">
      <c r="A113" s="161"/>
      <c r="B113" s="91"/>
      <c r="C113" s="91"/>
      <c r="F113" s="102"/>
      <c r="G113" s="162"/>
      <c r="H113" s="162"/>
    </row>
    <row r="114" spans="1:18">
      <c r="A114" s="161"/>
      <c r="B114" s="91"/>
      <c r="C114" s="91"/>
      <c r="F114" s="102"/>
      <c r="G114" s="162"/>
      <c r="H114" s="162"/>
    </row>
    <row r="120" spans="1:18" s="92" customFormat="1">
      <c r="A120" s="156"/>
      <c r="B120" s="153"/>
      <c r="C120" s="153"/>
      <c r="D120" s="154"/>
      <c r="E120" s="135"/>
      <c r="F120" s="157"/>
      <c r="G120" s="158"/>
      <c r="H120" s="158"/>
      <c r="I120" s="163"/>
      <c r="J120" s="44"/>
      <c r="L120" s="147"/>
      <c r="M120" s="147"/>
      <c r="P120" s="91"/>
      <c r="Q120" s="91"/>
      <c r="R120" s="91"/>
    </row>
    <row r="125" spans="1:18" s="92" customFormat="1">
      <c r="A125" s="156"/>
      <c r="B125" s="153"/>
      <c r="C125" s="153"/>
      <c r="D125" s="154"/>
      <c r="E125" s="135"/>
      <c r="F125" s="157"/>
      <c r="G125" s="158"/>
      <c r="H125" s="158"/>
      <c r="I125" s="163"/>
      <c r="J125" s="44"/>
      <c r="L125" s="147"/>
      <c r="M125" s="147"/>
      <c r="P125" s="91"/>
      <c r="Q125" s="91"/>
      <c r="R125" s="91"/>
    </row>
    <row r="135" spans="1:8">
      <c r="A135" s="161"/>
      <c r="B135" s="91"/>
      <c r="C135" s="91"/>
      <c r="F135" s="102"/>
      <c r="G135" s="162"/>
      <c r="H135" s="162"/>
    </row>
    <row r="140" spans="1:8">
      <c r="A140" s="161"/>
      <c r="B140" s="91"/>
      <c r="C140" s="91"/>
      <c r="F140" s="102"/>
      <c r="G140" s="162"/>
      <c r="H140" s="162"/>
    </row>
  </sheetData>
  <sheetProtection algorithmName="SHA-512" hashValue="cNv65UlARNMaPd/VPytWmgc75Hq6vDgSb53mwXGikksFtlcRZKhoS/+Hv2RbxeUZMMor9hLf/uj3OOJorPUeAw==" saltValue="W6ijQjo0ly0u487IRyatUQ==" spinCount="100000" sheet="1" selectLockedCells="1"/>
  <autoFilter ref="A8:I8" xr:uid="{00000000-0009-0000-0000-000000000000}"/>
  <mergeCells count="28">
    <mergeCell ref="B99:C99"/>
    <mergeCell ref="B94:C94"/>
    <mergeCell ref="E94:H94"/>
    <mergeCell ref="B95:C95"/>
    <mergeCell ref="E95:H95"/>
    <mergeCell ref="B96:C96"/>
    <mergeCell ref="E96:G96"/>
    <mergeCell ref="B98:C98"/>
    <mergeCell ref="D97:E97"/>
    <mergeCell ref="F97:G97"/>
    <mergeCell ref="A1:I1"/>
    <mergeCell ref="A2:I2"/>
    <mergeCell ref="B3:I3"/>
    <mergeCell ref="B4:E4"/>
    <mergeCell ref="D9:E9"/>
    <mergeCell ref="B5:E5"/>
    <mergeCell ref="B6:E6"/>
    <mergeCell ref="A7:B7"/>
    <mergeCell ref="F4:G5"/>
    <mergeCell ref="I4:I5"/>
    <mergeCell ref="F6:G6"/>
    <mergeCell ref="F7:G7"/>
    <mergeCell ref="H4:H5"/>
    <mergeCell ref="J6:M6"/>
    <mergeCell ref="J7:M7"/>
    <mergeCell ref="C7:E7"/>
    <mergeCell ref="B10:H10"/>
    <mergeCell ref="A89:H89"/>
  </mergeCells>
  <phoneticPr fontId="37" type="noConversion"/>
  <conditionalFormatting sqref="J6:M6">
    <cfRule type="expression" dxfId="5" priority="8" stopIfTrue="1">
      <formula>$I6&lt;&gt;""</formula>
    </cfRule>
  </conditionalFormatting>
  <conditionalFormatting sqref="J7:M7">
    <cfRule type="expression" dxfId="4" priority="7" stopIfTrue="1">
      <formula>$I7&lt;&gt;""</formula>
    </cfRule>
  </conditionalFormatting>
  <conditionalFormatting sqref="F8:H9">
    <cfRule type="cellIs" dxfId="1" priority="2" stopIfTrue="1" operator="equal">
      <formula>0</formula>
    </cfRule>
  </conditionalFormatting>
  <conditionalFormatting sqref="G13 G15:G19 G21:G25 G27:G31 G33:G37 G39:G43 G46 G48:G52 G54:G58 G60:G64 G67:G72 G75:G80 G83:G88">
    <cfRule type="containsBlanks" dxfId="0" priority="1">
      <formula>LEN(TRIM(G13))=0</formula>
    </cfRule>
  </conditionalFormatting>
  <printOptions horizontalCentered="1"/>
  <pageMargins left="0.23622047244094491" right="0.23622047244094491" top="0.74803149606299213" bottom="0.74803149606299213" header="0.31496062992125984" footer="0.31496062992125984"/>
  <pageSetup paperSize="9" scale="60" fitToHeight="9" orientation="landscape" r:id="rId1"/>
  <headerFooter alignWithMargins="0">
    <oddFooter>Página &amp;P de &amp;N</oddFooter>
  </headerFooter>
  <rowBreaks count="1" manualBreakCount="1">
    <brk id="39" max="8" man="1"/>
  </rowBreaks>
  <colBreaks count="1" manualBreakCount="1">
    <brk id="9" max="98" man="1"/>
  </col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ilha2">
    <tabColor rgb="FFFFC000"/>
    <pageSetUpPr fitToPage="1"/>
  </sheetPr>
  <dimension ref="A1:O42"/>
  <sheetViews>
    <sheetView showGridLines="0" view="pageBreakPreview" topLeftCell="A10" zoomScale="85" zoomScaleSheetLayoutView="85" workbookViewId="0">
      <selection activeCell="J24" sqref="J24"/>
    </sheetView>
  </sheetViews>
  <sheetFormatPr defaultColWidth="11" defaultRowHeight="15.75"/>
  <cols>
    <col min="1" max="1" width="14.42578125" style="175" customWidth="1"/>
    <col min="2" max="2" width="11" style="175" customWidth="1"/>
    <col min="3" max="3" width="24.140625" style="175" customWidth="1"/>
    <col min="4" max="4" width="16.7109375" style="175" customWidth="1"/>
    <col min="5" max="5" width="11.5703125" style="175" customWidth="1"/>
    <col min="6" max="6" width="16.140625" style="175" customWidth="1"/>
    <col min="7" max="7" width="13.42578125" style="175" bestFit="1" customWidth="1"/>
    <col min="8" max="8" width="18" style="175" customWidth="1"/>
    <col min="9" max="9" width="15.140625" style="175" bestFit="1" customWidth="1"/>
    <col min="10" max="10" width="16.7109375" style="175" customWidth="1"/>
    <col min="11" max="11" width="15.140625" style="175" bestFit="1" customWidth="1"/>
    <col min="12" max="12" width="14.85546875" style="175" hidden="1" customWidth="1"/>
    <col min="13" max="13" width="15.140625" style="175" hidden="1" customWidth="1"/>
    <col min="14" max="14" width="9.140625" style="10" customWidth="1"/>
    <col min="15" max="15" width="34.140625" style="174" bestFit="1" customWidth="1"/>
    <col min="16" max="244" width="9.140625" style="175" customWidth="1"/>
    <col min="245" max="245" width="14.42578125" style="175" customWidth="1"/>
    <col min="246" max="16384" width="11" style="175"/>
  </cols>
  <sheetData>
    <row r="1" spans="1:15" ht="18" customHeight="1">
      <c r="A1" s="171" t="s">
        <v>3</v>
      </c>
      <c r="B1" s="172"/>
      <c r="C1" s="172"/>
      <c r="D1" s="172"/>
      <c r="E1" s="172"/>
      <c r="F1" s="172"/>
      <c r="G1" s="172"/>
      <c r="H1" s="172"/>
      <c r="I1" s="172"/>
      <c r="J1" s="172"/>
      <c r="K1" s="172"/>
      <c r="L1" s="172"/>
      <c r="M1" s="173"/>
    </row>
    <row r="2" spans="1:15">
      <c r="A2" s="176"/>
      <c r="B2" s="177"/>
      <c r="C2" s="178"/>
      <c r="D2" s="178"/>
      <c r="E2" s="179"/>
      <c r="F2" s="180"/>
      <c r="G2" s="181"/>
      <c r="H2" s="181"/>
      <c r="I2" s="181"/>
      <c r="J2" s="182"/>
      <c r="K2" s="182"/>
      <c r="M2" s="183"/>
    </row>
    <row r="3" spans="1:15">
      <c r="A3" s="184" t="s">
        <v>4</v>
      </c>
      <c r="B3" s="185"/>
      <c r="C3" s="186"/>
      <c r="D3" s="187"/>
      <c r="E3" s="188"/>
      <c r="F3" s="182"/>
      <c r="K3" s="189"/>
      <c r="L3" s="189"/>
      <c r="M3" s="190"/>
    </row>
    <row r="4" spans="1:15">
      <c r="A4" s="184"/>
      <c r="B4" s="185"/>
      <c r="C4" s="185"/>
      <c r="D4" s="185"/>
      <c r="E4" s="185"/>
      <c r="F4" s="185"/>
      <c r="G4" s="185"/>
      <c r="H4" s="185"/>
      <c r="I4" s="185"/>
      <c r="J4" s="185"/>
      <c r="K4" s="191"/>
      <c r="L4" s="191"/>
      <c r="M4" s="192"/>
    </row>
    <row r="5" spans="1:15">
      <c r="A5" s="193" t="s">
        <v>29</v>
      </c>
      <c r="B5" s="185" t="s">
        <v>37</v>
      </c>
      <c r="C5" s="185"/>
      <c r="D5" s="185"/>
      <c r="E5" s="185"/>
      <c r="F5" s="185"/>
      <c r="G5" s="194" t="s">
        <v>26</v>
      </c>
      <c r="H5" s="185" t="s">
        <v>156</v>
      </c>
      <c r="I5" s="185"/>
      <c r="J5" s="185"/>
      <c r="K5" s="185"/>
      <c r="L5" s="185"/>
      <c r="M5" s="195"/>
    </row>
    <row r="6" spans="1:15">
      <c r="A6" s="196"/>
      <c r="B6" s="197"/>
      <c r="C6" s="197"/>
      <c r="D6" s="197"/>
      <c r="E6" s="198"/>
      <c r="F6" s="199"/>
      <c r="G6" s="199"/>
      <c r="H6" s="199"/>
      <c r="I6" s="199"/>
      <c r="J6" s="199"/>
      <c r="K6" s="199"/>
      <c r="M6" s="183"/>
    </row>
    <row r="7" spans="1:15" ht="12.75" customHeight="1">
      <c r="A7" s="200" t="s">
        <v>0</v>
      </c>
      <c r="B7" s="200" t="s">
        <v>5</v>
      </c>
      <c r="C7" s="200"/>
      <c r="D7" s="200" t="s">
        <v>6</v>
      </c>
      <c r="E7" s="200" t="s">
        <v>7</v>
      </c>
      <c r="F7" s="201" t="s">
        <v>8</v>
      </c>
      <c r="G7" s="201"/>
      <c r="H7" s="201"/>
      <c r="I7" s="201"/>
      <c r="J7" s="201"/>
      <c r="K7" s="201"/>
      <c r="L7" s="201"/>
      <c r="M7" s="201"/>
    </row>
    <row r="8" spans="1:15">
      <c r="A8" s="200"/>
      <c r="B8" s="200"/>
      <c r="C8" s="200"/>
      <c r="D8" s="200"/>
      <c r="E8" s="200"/>
      <c r="F8" s="200" t="s">
        <v>9</v>
      </c>
      <c r="G8" s="200"/>
      <c r="H8" s="200" t="s">
        <v>10</v>
      </c>
      <c r="I8" s="200"/>
      <c r="J8" s="200" t="s">
        <v>11</v>
      </c>
      <c r="K8" s="200"/>
      <c r="L8" s="202" t="s">
        <v>12</v>
      </c>
      <c r="M8" s="203"/>
    </row>
    <row r="9" spans="1:15">
      <c r="A9" s="200"/>
      <c r="B9" s="200"/>
      <c r="C9" s="200"/>
      <c r="D9" s="200"/>
      <c r="E9" s="200"/>
      <c r="F9" s="204" t="s">
        <v>13</v>
      </c>
      <c r="G9" s="204" t="s">
        <v>14</v>
      </c>
      <c r="H9" s="204" t="s">
        <v>13</v>
      </c>
      <c r="I9" s="204" t="s">
        <v>14</v>
      </c>
      <c r="J9" s="204" t="s">
        <v>13</v>
      </c>
      <c r="K9" s="204" t="s">
        <v>14</v>
      </c>
      <c r="L9" s="204" t="s">
        <v>13</v>
      </c>
      <c r="M9" s="204" t="s">
        <v>14</v>
      </c>
    </row>
    <row r="10" spans="1:15" ht="20.25" customHeight="1">
      <c r="A10" s="205">
        <v>1</v>
      </c>
      <c r="B10" s="206" t="s">
        <v>40</v>
      </c>
      <c r="C10" s="206"/>
      <c r="D10" s="207"/>
      <c r="E10" s="208"/>
      <c r="F10" s="170"/>
      <c r="G10" s="210"/>
      <c r="H10" s="170"/>
      <c r="I10" s="210"/>
      <c r="J10" s="170"/>
      <c r="K10" s="210"/>
      <c r="L10" s="209"/>
      <c r="M10" s="210"/>
      <c r="N10" s="10">
        <f>SUM(F10+H10+J10+L10)</f>
        <v>0</v>
      </c>
      <c r="O10" s="174" t="str">
        <f t="shared" ref="O10:O20" si="0">IF(N10&lt;&gt;1,"Conferir porcentagens estipuladas","")</f>
        <v>Conferir porcentagens estipuladas</v>
      </c>
    </row>
    <row r="11" spans="1:15" ht="20.25" customHeight="1">
      <c r="A11" s="211" t="s">
        <v>33</v>
      </c>
      <c r="B11" s="212" t="s">
        <v>70</v>
      </c>
      <c r="C11" s="212"/>
      <c r="D11" s="213">
        <f>VLOOKUP(A11,'Planilha Não Desonerada'!A:I,9,0)</f>
        <v>0</v>
      </c>
      <c r="E11" s="214" t="e">
        <f t="shared" ref="E11:E20" si="1">D11/$D$29</f>
        <v>#DIV/0!</v>
      </c>
      <c r="F11" s="9">
        <v>1</v>
      </c>
      <c r="G11" s="216">
        <f t="shared" ref="G11:G20" si="2">F11</f>
        <v>1</v>
      </c>
      <c r="H11" s="9"/>
      <c r="I11" s="216">
        <f t="shared" ref="I11:I20" si="3">H11+G11</f>
        <v>1</v>
      </c>
      <c r="J11" s="9"/>
      <c r="K11" s="216">
        <f t="shared" ref="K11:K20" si="4">J11+I11</f>
        <v>1</v>
      </c>
      <c r="L11" s="215"/>
      <c r="M11" s="216">
        <f t="shared" ref="M11:M20" si="5">L11+K11</f>
        <v>1</v>
      </c>
      <c r="N11" s="10">
        <f>SUM(F11+H11+J11+L11)</f>
        <v>1</v>
      </c>
      <c r="O11" s="174" t="str">
        <f t="shared" si="0"/>
        <v/>
      </c>
    </row>
    <row r="12" spans="1:15" ht="20.25" customHeight="1">
      <c r="A12" s="211" t="s">
        <v>97</v>
      </c>
      <c r="B12" s="212" t="s">
        <v>41</v>
      </c>
      <c r="C12" s="212"/>
      <c r="D12" s="213">
        <f>VLOOKUP(A12,'Planilha Não Desonerada'!A:I,9,0)</f>
        <v>0</v>
      </c>
      <c r="E12" s="214" t="e">
        <f t="shared" si="1"/>
        <v>#DIV/0!</v>
      </c>
      <c r="F12" s="9">
        <v>1</v>
      </c>
      <c r="G12" s="216">
        <f t="shared" si="2"/>
        <v>1</v>
      </c>
      <c r="H12" s="9"/>
      <c r="I12" s="216">
        <f t="shared" si="3"/>
        <v>1</v>
      </c>
      <c r="J12" s="9"/>
      <c r="K12" s="216">
        <f t="shared" si="4"/>
        <v>1</v>
      </c>
      <c r="L12" s="215"/>
      <c r="M12" s="216">
        <f t="shared" si="5"/>
        <v>1</v>
      </c>
      <c r="N12" s="10">
        <f>SUM(F12+H12+J12+L12)</f>
        <v>1</v>
      </c>
      <c r="O12" s="174" t="str">
        <f t="shared" si="0"/>
        <v/>
      </c>
    </row>
    <row r="13" spans="1:15" ht="20.25" customHeight="1">
      <c r="A13" s="211" t="s">
        <v>72</v>
      </c>
      <c r="B13" s="212" t="s">
        <v>42</v>
      </c>
      <c r="C13" s="212"/>
      <c r="D13" s="213">
        <f>VLOOKUP(A13,'Planilha Não Desonerada'!A:I,9,0)</f>
        <v>0</v>
      </c>
      <c r="E13" s="214" t="e">
        <f t="shared" si="1"/>
        <v>#DIV/0!</v>
      </c>
      <c r="F13" s="9">
        <v>1</v>
      </c>
      <c r="G13" s="216">
        <f t="shared" si="2"/>
        <v>1</v>
      </c>
      <c r="H13" s="9"/>
      <c r="I13" s="216">
        <f t="shared" si="3"/>
        <v>1</v>
      </c>
      <c r="J13" s="9"/>
      <c r="K13" s="216">
        <f t="shared" si="4"/>
        <v>1</v>
      </c>
      <c r="L13" s="215"/>
      <c r="M13" s="216">
        <f t="shared" si="5"/>
        <v>1</v>
      </c>
      <c r="N13" s="10">
        <f>SUM(F13+H13+J13+L13)</f>
        <v>1</v>
      </c>
      <c r="O13" s="174" t="str">
        <f t="shared" si="0"/>
        <v/>
      </c>
    </row>
    <row r="14" spans="1:15" ht="20.25" customHeight="1">
      <c r="A14" s="211" t="s">
        <v>78</v>
      </c>
      <c r="B14" s="212" t="s">
        <v>43</v>
      </c>
      <c r="C14" s="212"/>
      <c r="D14" s="213">
        <f>VLOOKUP(A14,'Planilha Não Desonerada'!A:I,9,0)</f>
        <v>0</v>
      </c>
      <c r="E14" s="214" t="e">
        <f t="shared" si="1"/>
        <v>#DIV/0!</v>
      </c>
      <c r="F14" s="9">
        <v>1</v>
      </c>
      <c r="G14" s="216">
        <f t="shared" si="2"/>
        <v>1</v>
      </c>
      <c r="H14" s="9"/>
      <c r="I14" s="216">
        <f t="shared" si="3"/>
        <v>1</v>
      </c>
      <c r="J14" s="9"/>
      <c r="K14" s="216">
        <f t="shared" si="4"/>
        <v>1</v>
      </c>
      <c r="L14" s="215"/>
      <c r="M14" s="216">
        <f t="shared" si="5"/>
        <v>1</v>
      </c>
      <c r="N14" s="10">
        <f>SUM(F14+H14+J14+L14)</f>
        <v>1</v>
      </c>
      <c r="O14" s="174" t="str">
        <f t="shared" si="0"/>
        <v/>
      </c>
    </row>
    <row r="15" spans="1:15" ht="20.25" customHeight="1">
      <c r="A15" s="211" t="s">
        <v>81</v>
      </c>
      <c r="B15" s="212" t="s">
        <v>44</v>
      </c>
      <c r="C15" s="212"/>
      <c r="D15" s="213">
        <f>VLOOKUP(A15,'Planilha Não Desonerada'!A:I,9,0)</f>
        <v>0</v>
      </c>
      <c r="E15" s="214" t="e">
        <f t="shared" si="1"/>
        <v>#DIV/0!</v>
      </c>
      <c r="F15" s="9">
        <v>1</v>
      </c>
      <c r="G15" s="216">
        <f t="shared" si="2"/>
        <v>1</v>
      </c>
      <c r="H15" s="9"/>
      <c r="I15" s="216">
        <f t="shared" si="3"/>
        <v>1</v>
      </c>
      <c r="J15" s="9"/>
      <c r="K15" s="216">
        <f t="shared" si="4"/>
        <v>1</v>
      </c>
      <c r="L15" s="215"/>
      <c r="M15" s="216">
        <f t="shared" si="5"/>
        <v>1</v>
      </c>
      <c r="N15" s="10">
        <f>SUM(F15+H15+J15+L15)</f>
        <v>1</v>
      </c>
      <c r="O15" s="174" t="str">
        <f t="shared" si="0"/>
        <v/>
      </c>
    </row>
    <row r="16" spans="1:15" ht="20.25" customHeight="1">
      <c r="A16" s="211" t="s">
        <v>139</v>
      </c>
      <c r="B16" s="212" t="s">
        <v>140</v>
      </c>
      <c r="C16" s="212"/>
      <c r="D16" s="213">
        <f>VLOOKUP(A16,'Planilha Não Desonerada'!A:I,9,0)</f>
        <v>0</v>
      </c>
      <c r="E16" s="214" t="e">
        <f t="shared" si="1"/>
        <v>#DIV/0!</v>
      </c>
      <c r="F16" s="9">
        <v>1</v>
      </c>
      <c r="G16" s="216">
        <f t="shared" si="2"/>
        <v>1</v>
      </c>
      <c r="H16" s="9"/>
      <c r="I16" s="216">
        <f t="shared" si="3"/>
        <v>1</v>
      </c>
      <c r="J16" s="9"/>
      <c r="K16" s="216">
        <f t="shared" si="4"/>
        <v>1</v>
      </c>
      <c r="L16" s="215"/>
      <c r="M16" s="216">
        <f t="shared" si="5"/>
        <v>1</v>
      </c>
      <c r="N16" s="10">
        <f>SUM(F16+H16+J16+L16)</f>
        <v>1</v>
      </c>
      <c r="O16" s="174" t="str">
        <f t="shared" si="0"/>
        <v/>
      </c>
    </row>
    <row r="17" spans="1:15" ht="20.25" customHeight="1">
      <c r="A17" s="205">
        <v>2</v>
      </c>
      <c r="B17" s="206" t="s">
        <v>45</v>
      </c>
      <c r="C17" s="206"/>
      <c r="D17" s="207"/>
      <c r="E17" s="208"/>
      <c r="F17" s="170"/>
      <c r="G17" s="210"/>
      <c r="H17" s="170"/>
      <c r="I17" s="210"/>
      <c r="J17" s="170"/>
      <c r="K17" s="210"/>
      <c r="L17" s="209"/>
      <c r="M17" s="210"/>
      <c r="N17" s="10">
        <f>SUM(F17+H17+J17+L17)</f>
        <v>0</v>
      </c>
      <c r="O17" s="174" t="str">
        <f t="shared" si="0"/>
        <v>Conferir porcentagens estipuladas</v>
      </c>
    </row>
    <row r="18" spans="1:15" ht="20.25" customHeight="1">
      <c r="A18" s="211" t="s">
        <v>35</v>
      </c>
      <c r="B18" s="212" t="s">
        <v>70</v>
      </c>
      <c r="C18" s="212"/>
      <c r="D18" s="213">
        <f>VLOOKUP(A18,'Planilha Não Desonerada'!A:I,9,0)</f>
        <v>0</v>
      </c>
      <c r="E18" s="214" t="e">
        <f t="shared" si="1"/>
        <v>#DIV/0!</v>
      </c>
      <c r="F18" s="9"/>
      <c r="G18" s="216">
        <f t="shared" si="2"/>
        <v>0</v>
      </c>
      <c r="H18" s="9">
        <v>1</v>
      </c>
      <c r="I18" s="216">
        <f t="shared" si="3"/>
        <v>1</v>
      </c>
      <c r="J18" s="9"/>
      <c r="K18" s="216">
        <f t="shared" si="4"/>
        <v>1</v>
      </c>
      <c r="L18" s="215"/>
      <c r="M18" s="216">
        <f t="shared" si="5"/>
        <v>1</v>
      </c>
      <c r="N18" s="10">
        <f>SUM(F18+H18+J18+L18)</f>
        <v>1</v>
      </c>
      <c r="O18" s="174" t="str">
        <f t="shared" si="0"/>
        <v/>
      </c>
    </row>
    <row r="19" spans="1:15" ht="20.25" customHeight="1">
      <c r="A19" s="211" t="s">
        <v>146</v>
      </c>
      <c r="B19" s="212" t="s">
        <v>46</v>
      </c>
      <c r="C19" s="212"/>
      <c r="D19" s="213">
        <f>VLOOKUP(A19,'Planilha Não Desonerada'!A:I,9,0)</f>
        <v>0</v>
      </c>
      <c r="E19" s="214" t="e">
        <f t="shared" si="1"/>
        <v>#DIV/0!</v>
      </c>
      <c r="F19" s="9"/>
      <c r="G19" s="216">
        <f t="shared" si="2"/>
        <v>0</v>
      </c>
      <c r="H19" s="9">
        <v>1</v>
      </c>
      <c r="I19" s="216">
        <f t="shared" si="3"/>
        <v>1</v>
      </c>
      <c r="J19" s="9"/>
      <c r="K19" s="216">
        <f t="shared" si="4"/>
        <v>1</v>
      </c>
      <c r="L19" s="215"/>
      <c r="M19" s="216">
        <f t="shared" si="5"/>
        <v>1</v>
      </c>
      <c r="N19" s="10">
        <f>SUM(F19+H19+J19+L19)</f>
        <v>1</v>
      </c>
      <c r="O19" s="174" t="str">
        <f t="shared" si="0"/>
        <v/>
      </c>
    </row>
    <row r="20" spans="1:15" ht="20.25" customHeight="1">
      <c r="A20" s="211" t="s">
        <v>48</v>
      </c>
      <c r="B20" s="212" t="s">
        <v>152</v>
      </c>
      <c r="C20" s="212"/>
      <c r="D20" s="213">
        <f>VLOOKUP(A20,'Planilha Não Desonerada'!A:I,9,0)</f>
        <v>0</v>
      </c>
      <c r="E20" s="214" t="e">
        <f t="shared" si="1"/>
        <v>#DIV/0!</v>
      </c>
      <c r="F20" s="9"/>
      <c r="G20" s="216">
        <f t="shared" si="2"/>
        <v>0</v>
      </c>
      <c r="H20" s="9">
        <v>1</v>
      </c>
      <c r="I20" s="216">
        <f t="shared" si="3"/>
        <v>1</v>
      </c>
      <c r="J20" s="9"/>
      <c r="K20" s="216">
        <f t="shared" si="4"/>
        <v>1</v>
      </c>
      <c r="L20" s="215"/>
      <c r="M20" s="216">
        <f t="shared" si="5"/>
        <v>1</v>
      </c>
      <c r="N20" s="10">
        <f>SUM(F20+H20+J20+L20)</f>
        <v>1</v>
      </c>
      <c r="O20" s="174" t="str">
        <f t="shared" si="0"/>
        <v/>
      </c>
    </row>
    <row r="21" spans="1:15" ht="20.25" customHeight="1">
      <c r="A21" s="211" t="s">
        <v>51</v>
      </c>
      <c r="B21" s="217" t="s">
        <v>47</v>
      </c>
      <c r="C21" s="218"/>
      <c r="D21" s="213">
        <f>VLOOKUP(A21,'Planilha Não Desonerada'!A:I,9,0)</f>
        <v>0</v>
      </c>
      <c r="E21" s="214" t="e">
        <f>D21/$D$29</f>
        <v>#DIV/0!</v>
      </c>
      <c r="F21" s="9"/>
      <c r="G21" s="216">
        <f t="shared" ref="G21:G27" si="6">F21</f>
        <v>0</v>
      </c>
      <c r="H21" s="9">
        <v>1</v>
      </c>
      <c r="I21" s="216">
        <f t="shared" ref="I21:I27" si="7">H21+G21</f>
        <v>1</v>
      </c>
      <c r="J21" s="9"/>
      <c r="K21" s="216">
        <f t="shared" ref="K21:K27" si="8">J21+I21</f>
        <v>1</v>
      </c>
      <c r="L21" s="215"/>
      <c r="M21" s="216">
        <f>L21+K21</f>
        <v>1</v>
      </c>
      <c r="N21" s="10">
        <f>SUM(F21+H21+J21+L21)</f>
        <v>1</v>
      </c>
      <c r="O21" s="174" t="str">
        <f>IF(N21&lt;&gt;1,"Conferir porcentagens estipuladas","")</f>
        <v/>
      </c>
    </row>
    <row r="22" spans="1:15" ht="20.25" customHeight="1">
      <c r="A22" s="205">
        <v>3</v>
      </c>
      <c r="B22" s="219" t="s">
        <v>114</v>
      </c>
      <c r="C22" s="220"/>
      <c r="D22" s="207"/>
      <c r="E22" s="208"/>
      <c r="F22" s="170"/>
      <c r="G22" s="210"/>
      <c r="H22" s="170"/>
      <c r="I22" s="210"/>
      <c r="J22" s="170"/>
      <c r="K22" s="210"/>
      <c r="L22" s="209"/>
      <c r="M22" s="210"/>
      <c r="N22" s="10">
        <f>SUM(F22+H22+J22+L22)</f>
        <v>0</v>
      </c>
      <c r="O22" s="174" t="str">
        <f t="shared" ref="O22:O27" si="9">IF(N22&lt;&gt;1,"Conferir porcentagens estipuladas","")</f>
        <v>Conferir porcentagens estipuladas</v>
      </c>
    </row>
    <row r="23" spans="1:15" ht="20.25" customHeight="1">
      <c r="A23" s="211" t="s">
        <v>115</v>
      </c>
      <c r="B23" s="217" t="s">
        <v>116</v>
      </c>
      <c r="C23" s="218"/>
      <c r="D23" s="213">
        <f>VLOOKUP(A23,'Planilha Não Desonerada'!A:I,9,0)</f>
        <v>0</v>
      </c>
      <c r="E23" s="214" t="e">
        <f>D23/$D$29</f>
        <v>#DIV/0!</v>
      </c>
      <c r="F23" s="9"/>
      <c r="G23" s="216">
        <f t="shared" si="6"/>
        <v>0</v>
      </c>
      <c r="H23" s="9"/>
      <c r="I23" s="216">
        <f t="shared" si="7"/>
        <v>0</v>
      </c>
      <c r="J23" s="9">
        <v>1</v>
      </c>
      <c r="K23" s="216">
        <f t="shared" si="8"/>
        <v>1</v>
      </c>
      <c r="L23" s="215"/>
      <c r="M23" s="216">
        <f>L23+K23</f>
        <v>1</v>
      </c>
      <c r="N23" s="10">
        <f>SUM(F23+H23+J23+L23)</f>
        <v>1</v>
      </c>
      <c r="O23" s="174" t="str">
        <f t="shared" si="9"/>
        <v/>
      </c>
    </row>
    <row r="24" spans="1:15" ht="20.25" customHeight="1">
      <c r="A24" s="205">
        <v>4</v>
      </c>
      <c r="B24" s="219" t="s">
        <v>123</v>
      </c>
      <c r="C24" s="220"/>
      <c r="D24" s="207"/>
      <c r="E24" s="208"/>
      <c r="F24" s="170"/>
      <c r="G24" s="210"/>
      <c r="H24" s="170"/>
      <c r="I24" s="210"/>
      <c r="J24" s="170"/>
      <c r="K24" s="210"/>
      <c r="L24" s="209"/>
      <c r="M24" s="210"/>
      <c r="N24" s="10">
        <f>SUM(F24+H24+J24+L24)</f>
        <v>0</v>
      </c>
      <c r="O24" s="174" t="str">
        <f t="shared" si="9"/>
        <v>Conferir porcentagens estipuladas</v>
      </c>
    </row>
    <row r="25" spans="1:15" ht="20.25" customHeight="1">
      <c r="A25" s="211" t="s">
        <v>124</v>
      </c>
      <c r="B25" s="212" t="s">
        <v>123</v>
      </c>
      <c r="C25" s="212"/>
      <c r="D25" s="213">
        <f>VLOOKUP(A25,'Planilha Não Desonerada'!A:I,9,0)</f>
        <v>0</v>
      </c>
      <c r="E25" s="214" t="e">
        <f>D25/$D$29</f>
        <v>#DIV/0!</v>
      </c>
      <c r="F25" s="9"/>
      <c r="G25" s="216">
        <f t="shared" si="6"/>
        <v>0</v>
      </c>
      <c r="H25" s="9"/>
      <c r="I25" s="216">
        <f t="shared" si="7"/>
        <v>0</v>
      </c>
      <c r="J25" s="9">
        <v>1</v>
      </c>
      <c r="K25" s="216">
        <f t="shared" si="8"/>
        <v>1</v>
      </c>
      <c r="L25" s="215"/>
      <c r="M25" s="216">
        <f t="shared" ref="M25:M27" si="10">L25+K25</f>
        <v>1</v>
      </c>
      <c r="N25" s="10">
        <f>SUM(F25+H25+J25+L25)</f>
        <v>1</v>
      </c>
      <c r="O25" s="174" t="str">
        <f t="shared" si="9"/>
        <v/>
      </c>
    </row>
    <row r="26" spans="1:15" ht="20.25" customHeight="1">
      <c r="A26" s="205" t="s">
        <v>158</v>
      </c>
      <c r="B26" s="206" t="s">
        <v>131</v>
      </c>
      <c r="C26" s="206"/>
      <c r="D26" s="221"/>
      <c r="E26" s="221"/>
      <c r="F26" s="45"/>
      <c r="G26" s="221"/>
      <c r="H26" s="45"/>
      <c r="I26" s="221"/>
      <c r="J26" s="45"/>
      <c r="K26" s="221"/>
      <c r="L26" s="221"/>
      <c r="M26" s="222"/>
    </row>
    <row r="27" spans="1:15" ht="21" customHeight="1">
      <c r="A27" s="211" t="s">
        <v>132</v>
      </c>
      <c r="B27" s="212" t="s">
        <v>131</v>
      </c>
      <c r="C27" s="212"/>
      <c r="D27" s="213">
        <f>VLOOKUP(A27,'Planilha Não Desonerada'!A:I,9,0)</f>
        <v>0</v>
      </c>
      <c r="E27" s="214" t="e">
        <f>D27/$D$29</f>
        <v>#DIV/0!</v>
      </c>
      <c r="F27" s="9"/>
      <c r="G27" s="216">
        <f t="shared" si="6"/>
        <v>0</v>
      </c>
      <c r="H27" s="9"/>
      <c r="I27" s="216">
        <f t="shared" si="7"/>
        <v>0</v>
      </c>
      <c r="J27" s="9">
        <v>1</v>
      </c>
      <c r="K27" s="216">
        <f t="shared" si="8"/>
        <v>1</v>
      </c>
      <c r="L27" s="215"/>
      <c r="M27" s="216">
        <f t="shared" si="10"/>
        <v>1</v>
      </c>
      <c r="N27" s="10">
        <f>SUM(F27+H27+J27+L27)</f>
        <v>1</v>
      </c>
      <c r="O27" s="174" t="str">
        <f t="shared" si="9"/>
        <v/>
      </c>
    </row>
    <row r="28" spans="1:15" ht="15" customHeight="1">
      <c r="A28" s="223" t="s">
        <v>31</v>
      </c>
      <c r="B28" s="224"/>
      <c r="C28" s="224"/>
      <c r="D28" s="225"/>
      <c r="E28" s="226" t="e">
        <f>SUM(E11:E16,E18:E21,E23,E25,E27)</f>
        <v>#DIV/0!</v>
      </c>
      <c r="F28" s="227" t="e">
        <f t="shared" ref="F28:M28" si="11">F29/$D$29</f>
        <v>#DIV/0!</v>
      </c>
      <c r="G28" s="227" t="e">
        <f t="shared" si="11"/>
        <v>#DIV/0!</v>
      </c>
      <c r="H28" s="227" t="e">
        <f t="shared" si="11"/>
        <v>#DIV/0!</v>
      </c>
      <c r="I28" s="227" t="e">
        <f t="shared" si="11"/>
        <v>#DIV/0!</v>
      </c>
      <c r="J28" s="227" t="e">
        <f t="shared" si="11"/>
        <v>#DIV/0!</v>
      </c>
      <c r="K28" s="227" t="e">
        <f t="shared" si="11"/>
        <v>#DIV/0!</v>
      </c>
      <c r="L28" s="227" t="e">
        <f t="shared" si="11"/>
        <v>#REF!</v>
      </c>
      <c r="M28" s="227" t="e">
        <f t="shared" si="11"/>
        <v>#REF!</v>
      </c>
    </row>
    <row r="29" spans="1:15" ht="15.75" customHeight="1">
      <c r="A29" s="223" t="s">
        <v>32</v>
      </c>
      <c r="B29" s="224"/>
      <c r="C29" s="224"/>
      <c r="D29" s="228">
        <f>SUM(D11:D16,D18:D21,D23,D25,D27)</f>
        <v>0</v>
      </c>
      <c r="E29" s="225"/>
      <c r="F29" s="229">
        <f>F18*$D18+F19*$D19+F20*$D20+F25*$D25+F26*$D26+F27*$D27+$D21*F21+$D23*F23+$D11*F11+$D12*F12+$D13*F13+$D14*F14+$D15*F15+$D16*F16</f>
        <v>0</v>
      </c>
      <c r="G29" s="230">
        <f>F29</f>
        <v>0</v>
      </c>
      <c r="H29" s="229">
        <f>H18*$D18+H19*$D19+H20*$D20+H25*$D25+H26*$D26+H27*$D27+$D21*H21+$D23*H23+$D11*H11+$D12*H12+$D13*H13+$D14*H14+$D15*H15+$D16*H16</f>
        <v>0</v>
      </c>
      <c r="I29" s="230">
        <f>H29+G29</f>
        <v>0</v>
      </c>
      <c r="J29" s="229">
        <f>J18*$D18+J19*$D19+J20*$D20+J25*$D25+J26*$D26+J27*$D27+$D21*J21+$D23*J23+$D11*J11+$D12*J12+$D13*J13+$D14*J14+$D15*J15+$D16*J16</f>
        <v>0</v>
      </c>
      <c r="K29" s="230">
        <f>J29+I29</f>
        <v>0</v>
      </c>
      <c r="L29" s="229" t="e">
        <f>L10*$D10+L21*$D21+L22*$D22+L23*$D23+L24*$D24+L25*$D25+L27*$D27+#REF!*#REF!+#REF!*#REF!+#REF!*#REF!</f>
        <v>#REF!</v>
      </c>
      <c r="M29" s="230" t="e">
        <f>L29+K29</f>
        <v>#REF!</v>
      </c>
    </row>
    <row r="30" spans="1:15">
      <c r="A30" s="231"/>
      <c r="B30" s="232"/>
      <c r="C30" s="232"/>
      <c r="D30" s="232"/>
      <c r="E30" s="232"/>
      <c r="F30" s="232"/>
      <c r="G30" s="232"/>
      <c r="H30" s="232"/>
      <c r="I30" s="232"/>
      <c r="J30" s="232"/>
      <c r="K30" s="232"/>
      <c r="L30" s="232"/>
      <c r="M30" s="233"/>
    </row>
    <row r="31" spans="1:15">
      <c r="A31" s="234"/>
      <c r="B31" s="197"/>
      <c r="C31" s="197"/>
      <c r="D31" s="235"/>
      <c r="E31" s="198"/>
      <c r="F31" s="236"/>
      <c r="G31" s="236"/>
      <c r="H31" s="236"/>
      <c r="I31" s="236"/>
      <c r="J31" s="236"/>
      <c r="K31" s="236"/>
      <c r="M31" s="183"/>
    </row>
    <row r="32" spans="1:15">
      <c r="A32" s="237" t="s">
        <v>37</v>
      </c>
      <c r="B32" s="238"/>
      <c r="C32" s="238"/>
      <c r="D32" s="239">
        <f ca="1">TODAY()</f>
        <v>45282</v>
      </c>
      <c r="E32" s="198"/>
      <c r="F32" s="236"/>
      <c r="G32" s="236"/>
      <c r="H32" s="236"/>
      <c r="I32" s="236"/>
      <c r="J32" s="236"/>
      <c r="K32" s="236"/>
      <c r="L32" s="236"/>
      <c r="M32" s="240"/>
    </row>
    <row r="33" spans="1:13">
      <c r="A33" s="241"/>
      <c r="B33" s="197"/>
      <c r="C33" s="197"/>
      <c r="D33" s="235"/>
      <c r="E33" s="198"/>
      <c r="F33" s="236"/>
      <c r="G33" s="236"/>
      <c r="H33" s="236"/>
      <c r="I33" s="236"/>
      <c r="J33" s="236"/>
      <c r="K33" s="236"/>
      <c r="L33" s="236"/>
      <c r="M33" s="240"/>
    </row>
    <row r="34" spans="1:13">
      <c r="A34" s="234"/>
      <c r="B34" s="197"/>
      <c r="C34" s="197"/>
      <c r="D34" s="242"/>
      <c r="E34" s="243"/>
      <c r="F34" s="243"/>
      <c r="G34" s="243"/>
      <c r="H34" s="243"/>
      <c r="I34" s="242"/>
      <c r="J34" s="242"/>
      <c r="K34" s="243"/>
      <c r="L34" s="243"/>
      <c r="M34" s="244"/>
    </row>
    <row r="35" spans="1:13" ht="39" customHeight="1">
      <c r="A35" s="234"/>
      <c r="B35" s="198"/>
      <c r="C35" s="197"/>
      <c r="D35" s="242"/>
      <c r="J35" s="245"/>
      <c r="K35" s="246"/>
      <c r="L35" s="246"/>
      <c r="M35" s="247"/>
    </row>
    <row r="36" spans="1:13">
      <c r="A36" s="234"/>
      <c r="B36" s="197"/>
      <c r="C36" s="197"/>
      <c r="D36" s="197"/>
      <c r="J36" s="245"/>
      <c r="K36" s="248"/>
      <c r="L36" s="248"/>
      <c r="M36" s="249"/>
    </row>
    <row r="37" spans="1:13">
      <c r="A37" s="234"/>
      <c r="B37" s="197"/>
      <c r="C37" s="197"/>
      <c r="D37" s="250" t="s">
        <v>109</v>
      </c>
      <c r="E37" s="250"/>
      <c r="F37" s="250"/>
      <c r="G37" s="250"/>
      <c r="H37" s="251"/>
      <c r="I37" s="149" t="s">
        <v>110</v>
      </c>
      <c r="J37" s="150"/>
      <c r="K37" s="150"/>
      <c r="L37" s="150"/>
      <c r="M37" s="252"/>
    </row>
    <row r="38" spans="1:13">
      <c r="A38" s="234"/>
      <c r="B38" s="197"/>
      <c r="C38" s="197"/>
      <c r="D38" s="253" t="s">
        <v>111</v>
      </c>
      <c r="E38" s="253"/>
      <c r="F38" s="253"/>
      <c r="G38" s="253"/>
      <c r="H38" s="245"/>
      <c r="I38" s="151" t="s">
        <v>112</v>
      </c>
      <c r="J38" s="152"/>
      <c r="K38" s="152"/>
      <c r="L38" s="152"/>
      <c r="M38" s="254"/>
    </row>
    <row r="39" spans="1:13">
      <c r="A39" s="255"/>
      <c r="B39" s="256"/>
      <c r="C39" s="256"/>
      <c r="D39" s="253" t="s">
        <v>113</v>
      </c>
      <c r="E39" s="253"/>
      <c r="F39" s="253"/>
      <c r="G39" s="253"/>
      <c r="H39" s="257"/>
      <c r="I39" s="257"/>
      <c r="J39" s="257"/>
      <c r="K39" s="257"/>
      <c r="M39" s="183"/>
    </row>
    <row r="40" spans="1:13">
      <c r="A40" s="255"/>
      <c r="B40" s="256"/>
      <c r="C40" s="256"/>
      <c r="D40" s="258"/>
      <c r="E40" s="259"/>
      <c r="F40" s="257"/>
      <c r="G40" s="257"/>
      <c r="H40" s="257"/>
      <c r="I40" s="257"/>
      <c r="J40" s="257"/>
      <c r="K40" s="257"/>
      <c r="M40" s="183"/>
    </row>
    <row r="41" spans="1:13">
      <c r="A41" s="260"/>
      <c r="M41" s="183"/>
    </row>
    <row r="42" spans="1:13">
      <c r="A42" s="261"/>
      <c r="B42" s="262"/>
      <c r="C42" s="262"/>
      <c r="D42" s="262"/>
      <c r="E42" s="262"/>
      <c r="F42" s="262"/>
      <c r="G42" s="262"/>
      <c r="H42" s="262"/>
      <c r="I42" s="262"/>
      <c r="J42" s="262"/>
      <c r="K42" s="262"/>
      <c r="L42" s="262"/>
      <c r="M42" s="263"/>
    </row>
  </sheetData>
  <sheetProtection algorithmName="SHA-512" hashValue="BwN9P9NeYHXL+jSiLNWRIk0+rN3Z0XEOwL2ld5ZkRBWd7cs1grr0yqCr9oJ1U+C9lBMErXX7DN7Ri3LEdBrr4A==" saltValue="2tzM7yPcrZV0ptFrLEZNvw==" spinCount="100000" sheet="1" selectLockedCells="1"/>
  <mergeCells count="46">
    <mergeCell ref="B26:C26"/>
    <mergeCell ref="B16:C16"/>
    <mergeCell ref="B17:C17"/>
    <mergeCell ref="B18:C18"/>
    <mergeCell ref="B19:C19"/>
    <mergeCell ref="B20:C20"/>
    <mergeCell ref="B11:C11"/>
    <mergeCell ref="B12:C12"/>
    <mergeCell ref="B13:C13"/>
    <mergeCell ref="B14:C14"/>
    <mergeCell ref="B15:C15"/>
    <mergeCell ref="B24:C24"/>
    <mergeCell ref="F7:M7"/>
    <mergeCell ref="I37:L37"/>
    <mergeCell ref="I38:L38"/>
    <mergeCell ref="A32:C32"/>
    <mergeCell ref="E34:H34"/>
    <mergeCell ref="H8:I8"/>
    <mergeCell ref="B7:C9"/>
    <mergeCell ref="B23:C23"/>
    <mergeCell ref="B22:C22"/>
    <mergeCell ref="B21:C21"/>
    <mergeCell ref="D37:G37"/>
    <mergeCell ref="A28:C28"/>
    <mergeCell ref="A29:C29"/>
    <mergeCell ref="K36:M36"/>
    <mergeCell ref="B10:C10"/>
    <mergeCell ref="K34:M34"/>
    <mergeCell ref="K35:M35"/>
    <mergeCell ref="A1:M1"/>
    <mergeCell ref="D7:D9"/>
    <mergeCell ref="E7:E9"/>
    <mergeCell ref="B5:F5"/>
    <mergeCell ref="H5:M5"/>
    <mergeCell ref="A3:B3"/>
    <mergeCell ref="J8:K8"/>
    <mergeCell ref="L8:M8"/>
    <mergeCell ref="K3:M3"/>
    <mergeCell ref="A4:J4"/>
    <mergeCell ref="K4:M4"/>
    <mergeCell ref="A7:A9"/>
    <mergeCell ref="F8:G8"/>
    <mergeCell ref="B25:C25"/>
    <mergeCell ref="D39:G39"/>
    <mergeCell ref="B27:C27"/>
    <mergeCell ref="D38:G38"/>
  </mergeCells>
  <phoneticPr fontId="36" type="noConversion"/>
  <printOptions horizontalCentered="1" verticalCentered="1"/>
  <pageMargins left="0.51181102362204722" right="0.51181102362204722" top="0.78740157480314965" bottom="0.78740157480314965" header="0.31496062992125984" footer="0.31496062992125984"/>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2</vt:i4>
      </vt:variant>
    </vt:vector>
  </HeadingPairs>
  <TitlesOfParts>
    <vt:vector size="4" baseType="lpstr">
      <vt:lpstr>Planilha Não Desonerada</vt:lpstr>
      <vt:lpstr>Cronograma</vt:lpstr>
      <vt:lpstr>Cronograma!Area_de_impressao</vt:lpstr>
      <vt:lpstr>'Planilha Não Desonerada'!Area_de_impressao</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User</cp:lastModifiedBy>
  <cp:lastPrinted>2022-07-15T17:31:10Z</cp:lastPrinted>
  <dcterms:created xsi:type="dcterms:W3CDTF">2016-11-21T16:28:11Z</dcterms:created>
  <dcterms:modified xsi:type="dcterms:W3CDTF">2023-12-22T19:37:51Z</dcterms:modified>
</cp:coreProperties>
</file>